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10" activeTab="11"/>
  </bookViews>
  <sheets>
    <sheet name="ул.Советская, д.31 (3)" sheetId="5" r:id="rId1"/>
    <sheet name="ул.Советская, д.31 (для опубли)" sheetId="6" r:id="rId2"/>
    <sheet name="ул.Советская, д.33 (для опубли)" sheetId="7" r:id="rId3"/>
    <sheet name="ул.Советская, д.33 " sheetId="8" r:id="rId4"/>
    <sheet name="ул.Советская, д.29 (для опу (2)" sheetId="9" r:id="rId5"/>
    <sheet name="ул.Советская, д.29" sheetId="10" r:id="rId6"/>
    <sheet name="ул.Советская, д.29А (для опу" sheetId="11" r:id="rId7"/>
    <sheet name="ул.Советская, д.29А " sheetId="12" r:id="rId8"/>
    <sheet name="ул.Советская, д.8 (для опубл)" sheetId="13" r:id="rId9"/>
    <sheet name="ул.Советская, д.8" sheetId="14" r:id="rId10"/>
    <sheet name="ул.Чкалова, д.17А (для опуб (2)" sheetId="15" r:id="rId11"/>
    <sheet name="ул.Чкалова, д.17А" sheetId="16" r:id="rId12"/>
    <sheet name="Лист2" sheetId="2" r:id="rId13"/>
    <sheet name="Лист3" sheetId="3" r:id="rId14"/>
  </sheets>
  <calcPr calcId="124519" refMode="R1C1"/>
</workbook>
</file>

<file path=xl/calcChain.xml><?xml version="1.0" encoding="utf-8"?>
<calcChain xmlns="http://schemas.openxmlformats.org/spreadsheetml/2006/main">
  <c r="Q67" i="16"/>
  <c r="Q66"/>
  <c r="P63"/>
  <c r="O62"/>
  <c r="N62"/>
  <c r="M62"/>
  <c r="L62"/>
  <c r="K62"/>
  <c r="J62"/>
  <c r="I62"/>
  <c r="H62"/>
  <c r="G62"/>
  <c r="F62"/>
  <c r="E62"/>
  <c r="D62"/>
  <c r="P62" s="1"/>
  <c r="P61"/>
  <c r="O59"/>
  <c r="N59"/>
  <c r="M59"/>
  <c r="L59"/>
  <c r="K59"/>
  <c r="J59"/>
  <c r="I59"/>
  <c r="H59"/>
  <c r="G59"/>
  <c r="F59"/>
  <c r="E59"/>
  <c r="D59"/>
  <c r="P59" s="1"/>
  <c r="O58"/>
  <c r="N58"/>
  <c r="M58"/>
  <c r="L58"/>
  <c r="K58"/>
  <c r="J58"/>
  <c r="I58"/>
  <c r="H58"/>
  <c r="G58"/>
  <c r="F58"/>
  <c r="E58"/>
  <c r="D58"/>
  <c r="P58" s="1"/>
  <c r="P57"/>
  <c r="P56"/>
  <c r="P55"/>
  <c r="P54"/>
  <c r="P53"/>
  <c r="O52"/>
  <c r="N52"/>
  <c r="M52"/>
  <c r="L52"/>
  <c r="K52"/>
  <c r="J52"/>
  <c r="I52"/>
  <c r="H52"/>
  <c r="G52"/>
  <c r="F52"/>
  <c r="E52"/>
  <c r="D52"/>
  <c r="P52" s="1"/>
  <c r="O50"/>
  <c r="N50"/>
  <c r="M50"/>
  <c r="L50"/>
  <c r="K50"/>
  <c r="J50"/>
  <c r="I50"/>
  <c r="H50"/>
  <c r="G50"/>
  <c r="F50"/>
  <c r="E50"/>
  <c r="D50"/>
  <c r="P50" s="1"/>
  <c r="O49"/>
  <c r="N49"/>
  <c r="M49"/>
  <c r="L49"/>
  <c r="K49"/>
  <c r="J49"/>
  <c r="I49"/>
  <c r="H49"/>
  <c r="G49"/>
  <c r="F49"/>
  <c r="E49"/>
  <c r="D49"/>
  <c r="P49" s="1"/>
  <c r="P48"/>
  <c r="P47"/>
  <c r="P46"/>
  <c r="P45"/>
  <c r="P44"/>
  <c r="O43"/>
  <c r="N43"/>
  <c r="M43"/>
  <c r="L43"/>
  <c r="K43"/>
  <c r="J43"/>
  <c r="I43"/>
  <c r="H43"/>
  <c r="G43"/>
  <c r="F43"/>
  <c r="E43"/>
  <c r="D43"/>
  <c r="P43" s="1"/>
  <c r="O41"/>
  <c r="O64" s="1"/>
  <c r="N41"/>
  <c r="N64" s="1"/>
  <c r="M41"/>
  <c r="M64" s="1"/>
  <c r="L41"/>
  <c r="L64" s="1"/>
  <c r="K41"/>
  <c r="K64" s="1"/>
  <c r="J41"/>
  <c r="J64" s="1"/>
  <c r="I41"/>
  <c r="I64" s="1"/>
  <c r="H41"/>
  <c r="H64" s="1"/>
  <c r="G41"/>
  <c r="G64" s="1"/>
  <c r="F41"/>
  <c r="F64" s="1"/>
  <c r="E41"/>
  <c r="E64" s="1"/>
  <c r="D41"/>
  <c r="D64" s="1"/>
  <c r="O40"/>
  <c r="N40"/>
  <c r="M40"/>
  <c r="L40"/>
  <c r="K40"/>
  <c r="J40"/>
  <c r="I40"/>
  <c r="H40"/>
  <c r="G40"/>
  <c r="F40"/>
  <c r="E40"/>
  <c r="D40"/>
  <c r="P40" s="1"/>
  <c r="P39"/>
  <c r="P38"/>
  <c r="P37"/>
  <c r="P36"/>
  <c r="P35"/>
  <c r="O34"/>
  <c r="N34"/>
  <c r="M34"/>
  <c r="K34"/>
  <c r="H34"/>
  <c r="G34"/>
  <c r="F34"/>
  <c r="E34"/>
  <c r="D34"/>
  <c r="P34" s="1"/>
  <c r="O31"/>
  <c r="N31"/>
  <c r="M31"/>
  <c r="L31"/>
  <c r="K31"/>
  <c r="J31"/>
  <c r="I31"/>
  <c r="H31"/>
  <c r="G31"/>
  <c r="F31"/>
  <c r="E31"/>
  <c r="D31"/>
  <c r="P30"/>
  <c r="P31" s="1"/>
  <c r="P29"/>
  <c r="P27"/>
  <c r="P26"/>
  <c r="P25"/>
  <c r="P23"/>
  <c r="P22"/>
  <c r="P21"/>
  <c r="O19"/>
  <c r="N19"/>
  <c r="M19"/>
  <c r="L19"/>
  <c r="P19" s="1"/>
  <c r="K19"/>
  <c r="J19"/>
  <c r="I19"/>
  <c r="H19"/>
  <c r="G19"/>
  <c r="F19"/>
  <c r="E19"/>
  <c r="D19"/>
  <c r="P18"/>
  <c r="P17"/>
  <c r="P16"/>
  <c r="P15"/>
  <c r="O10"/>
  <c r="O11" s="1"/>
  <c r="N10"/>
  <c r="N12" s="1"/>
  <c r="M10"/>
  <c r="M11" s="1"/>
  <c r="L10"/>
  <c r="L12" s="1"/>
  <c r="K10"/>
  <c r="K11" s="1"/>
  <c r="J10"/>
  <c r="J12" s="1"/>
  <c r="I10"/>
  <c r="I11" s="1"/>
  <c r="H10"/>
  <c r="H12" s="1"/>
  <c r="G10"/>
  <c r="G11" s="1"/>
  <c r="F10"/>
  <c r="F12" s="1"/>
  <c r="E10"/>
  <c r="E11" s="1"/>
  <c r="D10"/>
  <c r="D12" s="1"/>
  <c r="O9"/>
  <c r="N9"/>
  <c r="N11" s="1"/>
  <c r="M9"/>
  <c r="L9"/>
  <c r="L11" s="1"/>
  <c r="K9"/>
  <c r="J9"/>
  <c r="J11" s="1"/>
  <c r="I9"/>
  <c r="H9"/>
  <c r="H11" s="1"/>
  <c r="G9"/>
  <c r="F9"/>
  <c r="F11" s="1"/>
  <c r="E9"/>
  <c r="D9"/>
  <c r="D11" s="1"/>
  <c r="P63" i="15"/>
  <c r="O62"/>
  <c r="N62"/>
  <c r="M62"/>
  <c r="L62"/>
  <c r="K62"/>
  <c r="J62"/>
  <c r="I62"/>
  <c r="H62"/>
  <c r="G62"/>
  <c r="F62"/>
  <c r="E62"/>
  <c r="D62"/>
  <c r="P61"/>
  <c r="O59"/>
  <c r="N59"/>
  <c r="M59"/>
  <c r="L59"/>
  <c r="K59"/>
  <c r="J59"/>
  <c r="I59"/>
  <c r="H59"/>
  <c r="G59"/>
  <c r="F59"/>
  <c r="E59"/>
  <c r="D59"/>
  <c r="O58"/>
  <c r="N58"/>
  <c r="M58"/>
  <c r="L58"/>
  <c r="K58"/>
  <c r="J58"/>
  <c r="I58"/>
  <c r="H58"/>
  <c r="G58"/>
  <c r="F58"/>
  <c r="E58"/>
  <c r="D58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M41"/>
  <c r="L41"/>
  <c r="K41"/>
  <c r="K64" s="1"/>
  <c r="J41"/>
  <c r="I41"/>
  <c r="H41"/>
  <c r="G41"/>
  <c r="F4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K34"/>
  <c r="H34"/>
  <c r="G34"/>
  <c r="F34"/>
  <c r="E34"/>
  <c r="D34"/>
  <c r="O31"/>
  <c r="N31"/>
  <c r="M31"/>
  <c r="L31"/>
  <c r="K31"/>
  <c r="J31"/>
  <c r="I31"/>
  <c r="H31"/>
  <c r="G31"/>
  <c r="F31"/>
  <c r="E31"/>
  <c r="D31"/>
  <c r="P30"/>
  <c r="P29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N9"/>
  <c r="N12" s="1"/>
  <c r="M9"/>
  <c r="L9"/>
  <c r="K9"/>
  <c r="J9"/>
  <c r="J12" s="1"/>
  <c r="I9"/>
  <c r="H9"/>
  <c r="G9"/>
  <c r="F9"/>
  <c r="F12" s="1"/>
  <c r="E9"/>
  <c r="D9"/>
  <c r="Q67" i="14"/>
  <c r="Q66"/>
  <c r="P63"/>
  <c r="O62"/>
  <c r="N62"/>
  <c r="M62"/>
  <c r="L62"/>
  <c r="K62"/>
  <c r="J62"/>
  <c r="I62"/>
  <c r="H62"/>
  <c r="G62"/>
  <c r="F62"/>
  <c r="E62"/>
  <c r="D62"/>
  <c r="P62" s="1"/>
  <c r="P61"/>
  <c r="O59"/>
  <c r="N59"/>
  <c r="M59"/>
  <c r="L59"/>
  <c r="K59"/>
  <c r="J59"/>
  <c r="I59"/>
  <c r="H59"/>
  <c r="G59"/>
  <c r="F59"/>
  <c r="E59"/>
  <c r="D59"/>
  <c r="P59" s="1"/>
  <c r="O58"/>
  <c r="N58"/>
  <c r="M58"/>
  <c r="L58"/>
  <c r="K58"/>
  <c r="J58"/>
  <c r="I58"/>
  <c r="H58"/>
  <c r="G58"/>
  <c r="F58"/>
  <c r="E58"/>
  <c r="D58"/>
  <c r="P58" s="1"/>
  <c r="P57"/>
  <c r="P56"/>
  <c r="P55"/>
  <c r="P54"/>
  <c r="P53"/>
  <c r="O52"/>
  <c r="N52"/>
  <c r="M52"/>
  <c r="L52"/>
  <c r="K52"/>
  <c r="J52"/>
  <c r="I52"/>
  <c r="H52"/>
  <c r="G52"/>
  <c r="F52"/>
  <c r="E52"/>
  <c r="D52"/>
  <c r="P52" s="1"/>
  <c r="O50"/>
  <c r="N50"/>
  <c r="M50"/>
  <c r="L50"/>
  <c r="K50"/>
  <c r="J50"/>
  <c r="I50"/>
  <c r="H50"/>
  <c r="G50"/>
  <c r="F50"/>
  <c r="E50"/>
  <c r="D50"/>
  <c r="P50" s="1"/>
  <c r="O49"/>
  <c r="N49"/>
  <c r="M49"/>
  <c r="L49"/>
  <c r="K49"/>
  <c r="J49"/>
  <c r="I49"/>
  <c r="H49"/>
  <c r="G49"/>
  <c r="F49"/>
  <c r="E49"/>
  <c r="D49"/>
  <c r="P49" s="1"/>
  <c r="P48"/>
  <c r="P47"/>
  <c r="P46"/>
  <c r="P45"/>
  <c r="P44"/>
  <c r="O43"/>
  <c r="N43"/>
  <c r="M43"/>
  <c r="L43"/>
  <c r="K43"/>
  <c r="J43"/>
  <c r="I43"/>
  <c r="H43"/>
  <c r="G43"/>
  <c r="F43"/>
  <c r="E43"/>
  <c r="D43"/>
  <c r="P43" s="1"/>
  <c r="O41"/>
  <c r="O64" s="1"/>
  <c r="N41"/>
  <c r="N64" s="1"/>
  <c r="M41"/>
  <c r="M64" s="1"/>
  <c r="L41"/>
  <c r="L64" s="1"/>
  <c r="K41"/>
  <c r="K64" s="1"/>
  <c r="J41"/>
  <c r="J64" s="1"/>
  <c r="I41"/>
  <c r="I64" s="1"/>
  <c r="H41"/>
  <c r="H64" s="1"/>
  <c r="G41"/>
  <c r="G64" s="1"/>
  <c r="F41"/>
  <c r="F64" s="1"/>
  <c r="E41"/>
  <c r="E64" s="1"/>
  <c r="D41"/>
  <c r="P41" s="1"/>
  <c r="O40"/>
  <c r="N40"/>
  <c r="M40"/>
  <c r="L40"/>
  <c r="K40"/>
  <c r="J40"/>
  <c r="I40"/>
  <c r="H40"/>
  <c r="G40"/>
  <c r="F40"/>
  <c r="E40"/>
  <c r="D40"/>
  <c r="P40" s="1"/>
  <c r="P39"/>
  <c r="P38"/>
  <c r="P37"/>
  <c r="P36"/>
  <c r="P35"/>
  <c r="O34"/>
  <c r="N34"/>
  <c r="M34"/>
  <c r="K34"/>
  <c r="H34"/>
  <c r="G34"/>
  <c r="F34"/>
  <c r="E34"/>
  <c r="P34" s="1"/>
  <c r="D34"/>
  <c r="O31"/>
  <c r="N31"/>
  <c r="M31"/>
  <c r="L31"/>
  <c r="K31"/>
  <c r="J31"/>
  <c r="I31"/>
  <c r="H31"/>
  <c r="G31"/>
  <c r="F31"/>
  <c r="E31"/>
  <c r="D31"/>
  <c r="P30"/>
  <c r="P29"/>
  <c r="P31" s="1"/>
  <c r="P27"/>
  <c r="P26"/>
  <c r="P25"/>
  <c r="P23"/>
  <c r="P22"/>
  <c r="P21"/>
  <c r="O19"/>
  <c r="N19"/>
  <c r="M19"/>
  <c r="L19"/>
  <c r="K19"/>
  <c r="P19" s="1"/>
  <c r="J19"/>
  <c r="I19"/>
  <c r="H19"/>
  <c r="G19"/>
  <c r="F19"/>
  <c r="E19"/>
  <c r="D19"/>
  <c r="P18"/>
  <c r="P17"/>
  <c r="P16"/>
  <c r="P15"/>
  <c r="L12"/>
  <c r="H12"/>
  <c r="D12"/>
  <c r="M11"/>
  <c r="L11"/>
  <c r="I11"/>
  <c r="H11"/>
  <c r="E11"/>
  <c r="D11"/>
  <c r="O10"/>
  <c r="N10"/>
  <c r="N12" s="1"/>
  <c r="M10"/>
  <c r="M12" s="1"/>
  <c r="L10"/>
  <c r="K10"/>
  <c r="J10"/>
  <c r="J12" s="1"/>
  <c r="I10"/>
  <c r="I12" s="1"/>
  <c r="H10"/>
  <c r="G10"/>
  <c r="F10"/>
  <c r="F12" s="1"/>
  <c r="E10"/>
  <c r="E12" s="1"/>
  <c r="D10"/>
  <c r="P10" s="1"/>
  <c r="O9"/>
  <c r="O11" s="1"/>
  <c r="N9"/>
  <c r="M9"/>
  <c r="L9"/>
  <c r="K9"/>
  <c r="K11" s="1"/>
  <c r="J9"/>
  <c r="I9"/>
  <c r="H9"/>
  <c r="G9"/>
  <c r="G11" s="1"/>
  <c r="F9"/>
  <c r="E9"/>
  <c r="D9"/>
  <c r="P9" s="1"/>
  <c r="E62" i="13"/>
  <c r="F62"/>
  <c r="G62"/>
  <c r="H62"/>
  <c r="I62"/>
  <c r="J62"/>
  <c r="K62"/>
  <c r="L62"/>
  <c r="M62"/>
  <c r="N62"/>
  <c r="O62"/>
  <c r="D62"/>
  <c r="P10"/>
  <c r="E58"/>
  <c r="F58"/>
  <c r="G58"/>
  <c r="H58"/>
  <c r="I58"/>
  <c r="J58"/>
  <c r="K58"/>
  <c r="L58"/>
  <c r="M58"/>
  <c r="N58"/>
  <c r="O58"/>
  <c r="D58"/>
  <c r="P61"/>
  <c r="O59"/>
  <c r="N59"/>
  <c r="M59"/>
  <c r="L59"/>
  <c r="K59"/>
  <c r="J59"/>
  <c r="I59"/>
  <c r="H59"/>
  <c r="G59"/>
  <c r="F59"/>
  <c r="E59"/>
  <c r="D59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M41"/>
  <c r="L41"/>
  <c r="K41"/>
  <c r="J41"/>
  <c r="I41"/>
  <c r="H41"/>
  <c r="G41"/>
  <c r="F4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K34"/>
  <c r="H34"/>
  <c r="G34"/>
  <c r="F34"/>
  <c r="E34"/>
  <c r="D34"/>
  <c r="O31"/>
  <c r="N31"/>
  <c r="M31"/>
  <c r="L31"/>
  <c r="K31"/>
  <c r="J31"/>
  <c r="I31"/>
  <c r="H31"/>
  <c r="G31"/>
  <c r="F31"/>
  <c r="E31"/>
  <c r="D31"/>
  <c r="P30"/>
  <c r="P29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Q67" i="12"/>
  <c r="Q66"/>
  <c r="O63"/>
  <c r="N63"/>
  <c r="M63"/>
  <c r="L63"/>
  <c r="K63"/>
  <c r="J63"/>
  <c r="I63"/>
  <c r="H63"/>
  <c r="G63"/>
  <c r="F63"/>
  <c r="E63"/>
  <c r="D63"/>
  <c r="P63" s="1"/>
  <c r="P62"/>
  <c r="P61"/>
  <c r="O59"/>
  <c r="N59"/>
  <c r="M59"/>
  <c r="L59"/>
  <c r="K59"/>
  <c r="J59"/>
  <c r="I59"/>
  <c r="H59"/>
  <c r="G59"/>
  <c r="F59"/>
  <c r="E59"/>
  <c r="D59"/>
  <c r="P59" s="1"/>
  <c r="O58"/>
  <c r="N58"/>
  <c r="M58"/>
  <c r="L58"/>
  <c r="K58"/>
  <c r="J58"/>
  <c r="I58"/>
  <c r="H58"/>
  <c r="G58"/>
  <c r="F58"/>
  <c r="E58"/>
  <c r="D58"/>
  <c r="P58" s="1"/>
  <c r="P57"/>
  <c r="P56"/>
  <c r="P55"/>
  <c r="P54"/>
  <c r="P53"/>
  <c r="O52"/>
  <c r="N52"/>
  <c r="M52"/>
  <c r="L52"/>
  <c r="K52"/>
  <c r="J52"/>
  <c r="I52"/>
  <c r="H52"/>
  <c r="G52"/>
  <c r="F52"/>
  <c r="E52"/>
  <c r="D52"/>
  <c r="P52" s="1"/>
  <c r="O50"/>
  <c r="N50"/>
  <c r="M50"/>
  <c r="L50"/>
  <c r="K50"/>
  <c r="J50"/>
  <c r="I50"/>
  <c r="H50"/>
  <c r="G50"/>
  <c r="F50"/>
  <c r="E50"/>
  <c r="D50"/>
  <c r="P50" s="1"/>
  <c r="O49"/>
  <c r="N49"/>
  <c r="M49"/>
  <c r="L49"/>
  <c r="K49"/>
  <c r="J49"/>
  <c r="I49"/>
  <c r="H49"/>
  <c r="G49"/>
  <c r="F49"/>
  <c r="E49"/>
  <c r="D49"/>
  <c r="P49" s="1"/>
  <c r="P48"/>
  <c r="P47"/>
  <c r="P46"/>
  <c r="P45"/>
  <c r="P44"/>
  <c r="O43"/>
  <c r="N43"/>
  <c r="M43"/>
  <c r="L43"/>
  <c r="K43"/>
  <c r="J43"/>
  <c r="I43"/>
  <c r="H43"/>
  <c r="G43"/>
  <c r="F43"/>
  <c r="E43"/>
  <c r="D43"/>
  <c r="P43" s="1"/>
  <c r="O41"/>
  <c r="O64" s="1"/>
  <c r="N41"/>
  <c r="N64" s="1"/>
  <c r="M41"/>
  <c r="M64" s="1"/>
  <c r="L41"/>
  <c r="L64" s="1"/>
  <c r="K41"/>
  <c r="K64" s="1"/>
  <c r="J41"/>
  <c r="J64" s="1"/>
  <c r="I41"/>
  <c r="I64" s="1"/>
  <c r="H41"/>
  <c r="H64" s="1"/>
  <c r="G41"/>
  <c r="G64" s="1"/>
  <c r="F41"/>
  <c r="F64" s="1"/>
  <c r="E41"/>
  <c r="E64" s="1"/>
  <c r="D41"/>
  <c r="D64" s="1"/>
  <c r="O40"/>
  <c r="N40"/>
  <c r="M40"/>
  <c r="L40"/>
  <c r="K40"/>
  <c r="J40"/>
  <c r="I40"/>
  <c r="H40"/>
  <c r="G40"/>
  <c r="F40"/>
  <c r="E40"/>
  <c r="D40"/>
  <c r="P40" s="1"/>
  <c r="P39"/>
  <c r="P38"/>
  <c r="P37"/>
  <c r="P36"/>
  <c r="P35"/>
  <c r="O34"/>
  <c r="N34"/>
  <c r="M34"/>
  <c r="L34"/>
  <c r="K34"/>
  <c r="H34"/>
  <c r="G34"/>
  <c r="F34"/>
  <c r="P34" s="1"/>
  <c r="E34"/>
  <c r="D34"/>
  <c r="O31"/>
  <c r="N31"/>
  <c r="M31"/>
  <c r="L31"/>
  <c r="K31"/>
  <c r="J31"/>
  <c r="I31"/>
  <c r="H31"/>
  <c r="G31"/>
  <c r="F31"/>
  <c r="E31"/>
  <c r="D31"/>
  <c r="P30"/>
  <c r="P31" s="1"/>
  <c r="P29"/>
  <c r="P27"/>
  <c r="P26"/>
  <c r="P25"/>
  <c r="P23"/>
  <c r="P22"/>
  <c r="P21"/>
  <c r="O19"/>
  <c r="N19"/>
  <c r="M19"/>
  <c r="L19"/>
  <c r="P19" s="1"/>
  <c r="K19"/>
  <c r="J19"/>
  <c r="I19"/>
  <c r="H19"/>
  <c r="G19"/>
  <c r="F19"/>
  <c r="E19"/>
  <c r="D19"/>
  <c r="P18"/>
  <c r="P17"/>
  <c r="P16"/>
  <c r="P15"/>
  <c r="M12"/>
  <c r="I12"/>
  <c r="E12"/>
  <c r="N11"/>
  <c r="M11"/>
  <c r="J11"/>
  <c r="I11"/>
  <c r="F11"/>
  <c r="E11"/>
  <c r="O10"/>
  <c r="O12" s="1"/>
  <c r="N10"/>
  <c r="N12" s="1"/>
  <c r="M10"/>
  <c r="L10"/>
  <c r="K10"/>
  <c r="K11" s="1"/>
  <c r="J10"/>
  <c r="J12" s="1"/>
  <c r="I10"/>
  <c r="H10"/>
  <c r="G10"/>
  <c r="G12" s="1"/>
  <c r="F10"/>
  <c r="F12" s="1"/>
  <c r="E10"/>
  <c r="D10"/>
  <c r="P10" s="1"/>
  <c r="O9"/>
  <c r="N9"/>
  <c r="M9"/>
  <c r="L9"/>
  <c r="L11" s="1"/>
  <c r="K9"/>
  <c r="J9"/>
  <c r="I9"/>
  <c r="H9"/>
  <c r="H11" s="1"/>
  <c r="G9"/>
  <c r="F9"/>
  <c r="E9"/>
  <c r="D9"/>
  <c r="D11" s="1"/>
  <c r="O63" i="11"/>
  <c r="N63"/>
  <c r="M63"/>
  <c r="L63"/>
  <c r="K63"/>
  <c r="J63"/>
  <c r="I63"/>
  <c r="H63"/>
  <c r="G63"/>
  <c r="F63"/>
  <c r="E63"/>
  <c r="D63"/>
  <c r="P62"/>
  <c r="P61"/>
  <c r="O59"/>
  <c r="N59"/>
  <c r="M59"/>
  <c r="L59"/>
  <c r="K59"/>
  <c r="J59"/>
  <c r="I59"/>
  <c r="H59"/>
  <c r="G59"/>
  <c r="F59"/>
  <c r="E59"/>
  <c r="D59"/>
  <c r="O58"/>
  <c r="N58"/>
  <c r="M58"/>
  <c r="L58"/>
  <c r="K58"/>
  <c r="J58"/>
  <c r="I58"/>
  <c r="H58"/>
  <c r="G58"/>
  <c r="F58"/>
  <c r="E58"/>
  <c r="D58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M41"/>
  <c r="L41"/>
  <c r="K41"/>
  <c r="J41"/>
  <c r="I41"/>
  <c r="H41"/>
  <c r="G41"/>
  <c r="F4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L34"/>
  <c r="K34"/>
  <c r="H34"/>
  <c r="G34"/>
  <c r="F34"/>
  <c r="E34"/>
  <c r="D34"/>
  <c r="O31"/>
  <c r="N31"/>
  <c r="M31"/>
  <c r="L31"/>
  <c r="K31"/>
  <c r="J31"/>
  <c r="I31"/>
  <c r="H31"/>
  <c r="G31"/>
  <c r="F31"/>
  <c r="E31"/>
  <c r="D31"/>
  <c r="P30"/>
  <c r="P29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63" i="10"/>
  <c r="N63"/>
  <c r="M63"/>
  <c r="L63"/>
  <c r="K63"/>
  <c r="J63"/>
  <c r="I63"/>
  <c r="H63"/>
  <c r="G63"/>
  <c r="F63"/>
  <c r="E63"/>
  <c r="D63"/>
  <c r="P62"/>
  <c r="P61"/>
  <c r="O59"/>
  <c r="N59"/>
  <c r="M59"/>
  <c r="L59"/>
  <c r="K59"/>
  <c r="J59"/>
  <c r="I59"/>
  <c r="H59"/>
  <c r="G59"/>
  <c r="F59"/>
  <c r="E59"/>
  <c r="D59"/>
  <c r="P59" s="1"/>
  <c r="O58"/>
  <c r="N58"/>
  <c r="M58"/>
  <c r="L58"/>
  <c r="K58"/>
  <c r="J58"/>
  <c r="I58"/>
  <c r="H58"/>
  <c r="G58"/>
  <c r="F58"/>
  <c r="E58"/>
  <c r="D58"/>
  <c r="P58" s="1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N64" s="1"/>
  <c r="M41"/>
  <c r="L41"/>
  <c r="K41"/>
  <c r="J41"/>
  <c r="J64" s="1"/>
  <c r="I41"/>
  <c r="H41"/>
  <c r="G41"/>
  <c r="F41"/>
  <c r="F64" s="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L34"/>
  <c r="K34"/>
  <c r="H34"/>
  <c r="G34"/>
  <c r="F34"/>
  <c r="E34"/>
  <c r="D34"/>
  <c r="O31"/>
  <c r="N31"/>
  <c r="M31"/>
  <c r="L31"/>
  <c r="K31"/>
  <c r="J31"/>
  <c r="I31"/>
  <c r="H31"/>
  <c r="G31"/>
  <c r="F31"/>
  <c r="E31"/>
  <c r="D31"/>
  <c r="P30"/>
  <c r="P31" s="1"/>
  <c r="P29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N9"/>
  <c r="M9"/>
  <c r="L9"/>
  <c r="K9"/>
  <c r="J9"/>
  <c r="I9"/>
  <c r="H9"/>
  <c r="G9"/>
  <c r="F9"/>
  <c r="E9"/>
  <c r="D9"/>
  <c r="O63" i="9"/>
  <c r="N63"/>
  <c r="M63"/>
  <c r="L63"/>
  <c r="K63"/>
  <c r="J63"/>
  <c r="I63"/>
  <c r="H63"/>
  <c r="G63"/>
  <c r="F63"/>
  <c r="E63"/>
  <c r="D63"/>
  <c r="P62"/>
  <c r="P61"/>
  <c r="O59"/>
  <c r="N59"/>
  <c r="M59"/>
  <c r="L59"/>
  <c r="K59"/>
  <c r="J59"/>
  <c r="I59"/>
  <c r="H59"/>
  <c r="G59"/>
  <c r="F59"/>
  <c r="E59"/>
  <c r="D59"/>
  <c r="O58"/>
  <c r="N58"/>
  <c r="M58"/>
  <c r="L58"/>
  <c r="K58"/>
  <c r="J58"/>
  <c r="I58"/>
  <c r="H58"/>
  <c r="G58"/>
  <c r="F58"/>
  <c r="E58"/>
  <c r="D58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M41"/>
  <c r="L41"/>
  <c r="K41"/>
  <c r="J41"/>
  <c r="I41"/>
  <c r="H41"/>
  <c r="G41"/>
  <c r="F4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L34"/>
  <c r="K34"/>
  <c r="H34"/>
  <c r="G34"/>
  <c r="F34"/>
  <c r="E34"/>
  <c r="D34"/>
  <c r="O31"/>
  <c r="N31"/>
  <c r="M31"/>
  <c r="L31"/>
  <c r="K31"/>
  <c r="J31"/>
  <c r="I31"/>
  <c r="H31"/>
  <c r="G31"/>
  <c r="F31"/>
  <c r="E31"/>
  <c r="D31"/>
  <c r="P30"/>
  <c r="P29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N9"/>
  <c r="N11" s="1"/>
  <c r="M9"/>
  <c r="L9"/>
  <c r="L11" s="1"/>
  <c r="K9"/>
  <c r="J9"/>
  <c r="J11" s="1"/>
  <c r="I9"/>
  <c r="H9"/>
  <c r="H11" s="1"/>
  <c r="G9"/>
  <c r="F9"/>
  <c r="E9"/>
  <c r="D9"/>
  <c r="O63" i="8"/>
  <c r="N63"/>
  <c r="M63"/>
  <c r="L63"/>
  <c r="K63"/>
  <c r="J63"/>
  <c r="I63"/>
  <c r="H63"/>
  <c r="G63"/>
  <c r="F63"/>
  <c r="E63"/>
  <c r="D63"/>
  <c r="P62"/>
  <c r="P61"/>
  <c r="O59"/>
  <c r="N59"/>
  <c r="M59"/>
  <c r="L59"/>
  <c r="K59"/>
  <c r="J59"/>
  <c r="I59"/>
  <c r="H59"/>
  <c r="G59"/>
  <c r="F59"/>
  <c r="E59"/>
  <c r="D59"/>
  <c r="O58"/>
  <c r="N58"/>
  <c r="M58"/>
  <c r="L58"/>
  <c r="K58"/>
  <c r="J58"/>
  <c r="I58"/>
  <c r="H58"/>
  <c r="G58"/>
  <c r="F58"/>
  <c r="E58"/>
  <c r="D58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O64" s="1"/>
  <c r="N41"/>
  <c r="M41"/>
  <c r="L41"/>
  <c r="K41"/>
  <c r="K64" s="1"/>
  <c r="J41"/>
  <c r="I41"/>
  <c r="H41"/>
  <c r="G41"/>
  <c r="G64" s="1"/>
  <c r="F4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L34"/>
  <c r="K34"/>
  <c r="H34"/>
  <c r="G34"/>
  <c r="F34"/>
  <c r="E34"/>
  <c r="D34"/>
  <c r="O31"/>
  <c r="N31"/>
  <c r="M31"/>
  <c r="L31"/>
  <c r="K31"/>
  <c r="J31"/>
  <c r="I31"/>
  <c r="H31"/>
  <c r="G31"/>
  <c r="F31"/>
  <c r="E31"/>
  <c r="D31"/>
  <c r="P30"/>
  <c r="P29"/>
  <c r="P31" s="1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O11" s="1"/>
  <c r="N9"/>
  <c r="M9"/>
  <c r="M11" s="1"/>
  <c r="L9"/>
  <c r="K9"/>
  <c r="K11" s="1"/>
  <c r="J9"/>
  <c r="I9"/>
  <c r="I11" s="1"/>
  <c r="H9"/>
  <c r="G9"/>
  <c r="G11" s="1"/>
  <c r="F9"/>
  <c r="E9"/>
  <c r="E11" s="1"/>
  <c r="D9"/>
  <c r="E10" i="7"/>
  <c r="F10"/>
  <c r="G10"/>
  <c r="H10"/>
  <c r="I10"/>
  <c r="J10"/>
  <c r="K10"/>
  <c r="L10"/>
  <c r="M10"/>
  <c r="N10"/>
  <c r="O10"/>
  <c r="D10"/>
  <c r="E9"/>
  <c r="F9"/>
  <c r="G9"/>
  <c r="H9"/>
  <c r="I9"/>
  <c r="J9"/>
  <c r="K9"/>
  <c r="L9"/>
  <c r="M9"/>
  <c r="N9"/>
  <c r="O9"/>
  <c r="D9"/>
  <c r="P64" i="16" l="1"/>
  <c r="P9"/>
  <c r="E12"/>
  <c r="G12"/>
  <c r="P12" s="1"/>
  <c r="I12"/>
  <c r="K12"/>
  <c r="M12"/>
  <c r="O12"/>
  <c r="P41"/>
  <c r="P10"/>
  <c r="P11" s="1"/>
  <c r="O64" i="15"/>
  <c r="G64"/>
  <c r="P31"/>
  <c r="P62"/>
  <c r="P59"/>
  <c r="P52"/>
  <c r="P58"/>
  <c r="D64"/>
  <c r="H64"/>
  <c r="L64"/>
  <c r="F64"/>
  <c r="J64"/>
  <c r="N64"/>
  <c r="H11"/>
  <c r="E64"/>
  <c r="I64"/>
  <c r="M64"/>
  <c r="P49"/>
  <c r="P50"/>
  <c r="P43"/>
  <c r="G11"/>
  <c r="O12"/>
  <c r="P34"/>
  <c r="K12"/>
  <c r="P40"/>
  <c r="K11"/>
  <c r="F11"/>
  <c r="J11"/>
  <c r="N11"/>
  <c r="G12"/>
  <c r="E11"/>
  <c r="I11"/>
  <c r="M11"/>
  <c r="O11"/>
  <c r="P9"/>
  <c r="D12"/>
  <c r="H12"/>
  <c r="L12"/>
  <c r="D11"/>
  <c r="L11"/>
  <c r="P19"/>
  <c r="P41"/>
  <c r="E12"/>
  <c r="I12"/>
  <c r="M12"/>
  <c r="P10"/>
  <c r="P11" i="14"/>
  <c r="G12"/>
  <c r="D64"/>
  <c r="P64" s="1"/>
  <c r="F11"/>
  <c r="J11"/>
  <c r="N11"/>
  <c r="K12"/>
  <c r="O12"/>
  <c r="P12" s="1"/>
  <c r="O64" i="13"/>
  <c r="K64"/>
  <c r="P58"/>
  <c r="M11"/>
  <c r="G64"/>
  <c r="P59"/>
  <c r="E11"/>
  <c r="G12"/>
  <c r="O12"/>
  <c r="I11"/>
  <c r="P31"/>
  <c r="K12"/>
  <c r="D64"/>
  <c r="H64"/>
  <c r="L64"/>
  <c r="P52"/>
  <c r="J64"/>
  <c r="E64"/>
  <c r="I64"/>
  <c r="M64"/>
  <c r="P49"/>
  <c r="P50"/>
  <c r="F64"/>
  <c r="N64"/>
  <c r="P43"/>
  <c r="P34"/>
  <c r="P40"/>
  <c r="F11"/>
  <c r="N11"/>
  <c r="E12"/>
  <c r="M12"/>
  <c r="P9"/>
  <c r="D11"/>
  <c r="H11"/>
  <c r="L11"/>
  <c r="J11"/>
  <c r="I12"/>
  <c r="P19"/>
  <c r="G11"/>
  <c r="K11"/>
  <c r="O11"/>
  <c r="F12"/>
  <c r="J12"/>
  <c r="N12"/>
  <c r="D12"/>
  <c r="H12"/>
  <c r="L12"/>
  <c r="P41"/>
  <c r="P11" i="12"/>
  <c r="P64"/>
  <c r="P9"/>
  <c r="H12"/>
  <c r="P41"/>
  <c r="K12"/>
  <c r="G11"/>
  <c r="O11"/>
  <c r="D12"/>
  <c r="P12" s="1"/>
  <c r="L12"/>
  <c r="F64" i="11"/>
  <c r="N64"/>
  <c r="J64"/>
  <c r="E64"/>
  <c r="I64"/>
  <c r="P49"/>
  <c r="M64"/>
  <c r="P50"/>
  <c r="P9"/>
  <c r="J11" i="8"/>
  <c r="E12" i="10"/>
  <c r="E12" i="8"/>
  <c r="P9"/>
  <c r="L11"/>
  <c r="E64"/>
  <c r="P50"/>
  <c r="P52"/>
  <c r="G12" i="10"/>
  <c r="K12"/>
  <c r="O12"/>
  <c r="P19"/>
  <c r="P40"/>
  <c r="D64"/>
  <c r="H64"/>
  <c r="L64"/>
  <c r="P43"/>
  <c r="P63"/>
  <c r="G64" i="11"/>
  <c r="K64"/>
  <c r="O64"/>
  <c r="F11" i="8"/>
  <c r="N11"/>
  <c r="M12" i="10"/>
  <c r="I12" i="8"/>
  <c r="D11"/>
  <c r="H11"/>
  <c r="P34"/>
  <c r="I64"/>
  <c r="M64"/>
  <c r="P49"/>
  <c r="G12"/>
  <c r="K12"/>
  <c r="O12"/>
  <c r="P19"/>
  <c r="P40"/>
  <c r="D64"/>
  <c r="H64"/>
  <c r="L64"/>
  <c r="P43"/>
  <c r="P63"/>
  <c r="F11" i="10"/>
  <c r="J11"/>
  <c r="N11"/>
  <c r="G64"/>
  <c r="K64"/>
  <c r="O64"/>
  <c r="P58" i="11"/>
  <c r="P59"/>
  <c r="I12" i="10"/>
  <c r="M12" i="8"/>
  <c r="F64"/>
  <c r="J64"/>
  <c r="N64"/>
  <c r="P58"/>
  <c r="P59"/>
  <c r="P43" i="9"/>
  <c r="P9" i="10"/>
  <c r="D11"/>
  <c r="H11"/>
  <c r="L11"/>
  <c r="P34"/>
  <c r="E64"/>
  <c r="I64"/>
  <c r="M64"/>
  <c r="P49"/>
  <c r="P50"/>
  <c r="P52"/>
  <c r="P31" i="11"/>
  <c r="P40"/>
  <c r="D64"/>
  <c r="H64"/>
  <c r="L64"/>
  <c r="P63"/>
  <c r="P52"/>
  <c r="P43"/>
  <c r="P34"/>
  <c r="D11"/>
  <c r="F11"/>
  <c r="H11"/>
  <c r="J11"/>
  <c r="L11"/>
  <c r="N11"/>
  <c r="E12"/>
  <c r="G12"/>
  <c r="I12"/>
  <c r="K12"/>
  <c r="M12"/>
  <c r="O12"/>
  <c r="P19"/>
  <c r="P10"/>
  <c r="E11"/>
  <c r="G11"/>
  <c r="I11"/>
  <c r="K11"/>
  <c r="M11"/>
  <c r="O11"/>
  <c r="D12"/>
  <c r="F12"/>
  <c r="H12"/>
  <c r="J12"/>
  <c r="L12"/>
  <c r="N12"/>
  <c r="P41"/>
  <c r="P10" i="10"/>
  <c r="P11" s="1"/>
  <c r="E11"/>
  <c r="G11"/>
  <c r="I11"/>
  <c r="K11"/>
  <c r="M11"/>
  <c r="O11"/>
  <c r="D12"/>
  <c r="F12"/>
  <c r="H12"/>
  <c r="J12"/>
  <c r="L12"/>
  <c r="N12"/>
  <c r="P41"/>
  <c r="P63" i="9"/>
  <c r="P58"/>
  <c r="P59"/>
  <c r="E64"/>
  <c r="G64"/>
  <c r="I64"/>
  <c r="K64"/>
  <c r="M64"/>
  <c r="O64"/>
  <c r="D64"/>
  <c r="N64"/>
  <c r="L64"/>
  <c r="J64"/>
  <c r="H64"/>
  <c r="F64"/>
  <c r="P49"/>
  <c r="P50"/>
  <c r="P34"/>
  <c r="P31"/>
  <c r="P9"/>
  <c r="P52"/>
  <c r="P40"/>
  <c r="D11"/>
  <c r="F11"/>
  <c r="H12"/>
  <c r="J12"/>
  <c r="L12"/>
  <c r="N12"/>
  <c r="P19"/>
  <c r="E12"/>
  <c r="G12"/>
  <c r="I12"/>
  <c r="K12"/>
  <c r="M12"/>
  <c r="O12"/>
  <c r="P10"/>
  <c r="E11"/>
  <c r="G11"/>
  <c r="I11"/>
  <c r="K11"/>
  <c r="M11"/>
  <c r="O11"/>
  <c r="D12"/>
  <c r="F12"/>
  <c r="P41"/>
  <c r="P64" i="8"/>
  <c r="P67" s="1"/>
  <c r="Q67" s="1"/>
  <c r="P10"/>
  <c r="P11" s="1"/>
  <c r="D12"/>
  <c r="F12"/>
  <c r="H12"/>
  <c r="J12"/>
  <c r="L12"/>
  <c r="N12"/>
  <c r="P41"/>
  <c r="P30" i="7"/>
  <c r="P29"/>
  <c r="E31"/>
  <c r="F31"/>
  <c r="G31"/>
  <c r="H31"/>
  <c r="I31"/>
  <c r="J31"/>
  <c r="K31"/>
  <c r="L31"/>
  <c r="M31"/>
  <c r="N31"/>
  <c r="O31"/>
  <c r="D31"/>
  <c r="O63"/>
  <c r="N63"/>
  <c r="M63"/>
  <c r="L63"/>
  <c r="K63"/>
  <c r="J63"/>
  <c r="I63"/>
  <c r="H63"/>
  <c r="G63"/>
  <c r="F63"/>
  <c r="E63"/>
  <c r="D63"/>
  <c r="P62"/>
  <c r="P61"/>
  <c r="O59"/>
  <c r="N59"/>
  <c r="M59"/>
  <c r="L59"/>
  <c r="K59"/>
  <c r="J59"/>
  <c r="I59"/>
  <c r="H59"/>
  <c r="G59"/>
  <c r="F59"/>
  <c r="E59"/>
  <c r="D59"/>
  <c r="O58"/>
  <c r="N58"/>
  <c r="M58"/>
  <c r="L58"/>
  <c r="K58"/>
  <c r="J58"/>
  <c r="I58"/>
  <c r="H58"/>
  <c r="G58"/>
  <c r="F58"/>
  <c r="E58"/>
  <c r="D58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M41"/>
  <c r="L41"/>
  <c r="K41"/>
  <c r="J41"/>
  <c r="I41"/>
  <c r="H41"/>
  <c r="G41"/>
  <c r="F4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L34"/>
  <c r="K34"/>
  <c r="H34"/>
  <c r="G34"/>
  <c r="F34"/>
  <c r="E34"/>
  <c r="D34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L11"/>
  <c r="J11"/>
  <c r="H11"/>
  <c r="O63" i="6"/>
  <c r="N63"/>
  <c r="M63"/>
  <c r="L63"/>
  <c r="K63"/>
  <c r="J63"/>
  <c r="I63"/>
  <c r="H63"/>
  <c r="G63"/>
  <c r="F63"/>
  <c r="E63"/>
  <c r="D63"/>
  <c r="P62"/>
  <c r="P61"/>
  <c r="O59"/>
  <c r="N59"/>
  <c r="M59"/>
  <c r="L59"/>
  <c r="K59"/>
  <c r="J59"/>
  <c r="I59"/>
  <c r="H59"/>
  <c r="G59"/>
  <c r="F59"/>
  <c r="E59"/>
  <c r="D59"/>
  <c r="P59" s="1"/>
  <c r="O58"/>
  <c r="N58"/>
  <c r="M58"/>
  <c r="L58"/>
  <c r="K58"/>
  <c r="J58"/>
  <c r="I58"/>
  <c r="H58"/>
  <c r="G58"/>
  <c r="F58"/>
  <c r="E58"/>
  <c r="D58"/>
  <c r="P58" s="1"/>
  <c r="P57"/>
  <c r="P56"/>
  <c r="P55"/>
  <c r="P54"/>
  <c r="P53"/>
  <c r="O52"/>
  <c r="N52"/>
  <c r="M52"/>
  <c r="L52"/>
  <c r="K52"/>
  <c r="J52"/>
  <c r="I52"/>
  <c r="H52"/>
  <c r="G52"/>
  <c r="F52"/>
  <c r="E52"/>
  <c r="D52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P48"/>
  <c r="P47"/>
  <c r="P46"/>
  <c r="P45"/>
  <c r="P44"/>
  <c r="O43"/>
  <c r="N43"/>
  <c r="M43"/>
  <c r="L43"/>
  <c r="K43"/>
  <c r="J43"/>
  <c r="I43"/>
  <c r="H43"/>
  <c r="G43"/>
  <c r="F43"/>
  <c r="E43"/>
  <c r="D43"/>
  <c r="O41"/>
  <c r="N41"/>
  <c r="N64" s="1"/>
  <c r="M41"/>
  <c r="L41"/>
  <c r="K41"/>
  <c r="J41"/>
  <c r="J64" s="1"/>
  <c r="I41"/>
  <c r="H41"/>
  <c r="G41"/>
  <c r="F41"/>
  <c r="F64" s="1"/>
  <c r="E41"/>
  <c r="D41"/>
  <c r="O40"/>
  <c r="N40"/>
  <c r="M40"/>
  <c r="L40"/>
  <c r="K40"/>
  <c r="J40"/>
  <c r="I40"/>
  <c r="H40"/>
  <c r="G40"/>
  <c r="F40"/>
  <c r="E40"/>
  <c r="D40"/>
  <c r="P39"/>
  <c r="P38"/>
  <c r="P37"/>
  <c r="P36"/>
  <c r="P35"/>
  <c r="O34"/>
  <c r="N34"/>
  <c r="M34"/>
  <c r="L34"/>
  <c r="K34"/>
  <c r="H34"/>
  <c r="G34"/>
  <c r="F34"/>
  <c r="E34"/>
  <c r="D34"/>
  <c r="P27"/>
  <c r="P26"/>
  <c r="P25"/>
  <c r="P23"/>
  <c r="P22"/>
  <c r="P21"/>
  <c r="O19"/>
  <c r="N19"/>
  <c r="M19"/>
  <c r="L19"/>
  <c r="K19"/>
  <c r="J19"/>
  <c r="I19"/>
  <c r="H19"/>
  <c r="G19"/>
  <c r="F19"/>
  <c r="E19"/>
  <c r="D19"/>
  <c r="P18"/>
  <c r="P17"/>
  <c r="P16"/>
  <c r="P15"/>
  <c r="O10"/>
  <c r="N10"/>
  <c r="M10"/>
  <c r="L10"/>
  <c r="K10"/>
  <c r="J10"/>
  <c r="I10"/>
  <c r="H10"/>
  <c r="G10"/>
  <c r="F10"/>
  <c r="E10"/>
  <c r="D10"/>
  <c r="O9"/>
  <c r="N9"/>
  <c r="N11" s="1"/>
  <c r="M9"/>
  <c r="L9"/>
  <c r="K9"/>
  <c r="J9"/>
  <c r="I9"/>
  <c r="H9"/>
  <c r="G9"/>
  <c r="F9"/>
  <c r="E9"/>
  <c r="D9"/>
  <c r="Q67" i="5"/>
  <c r="P62"/>
  <c r="P61"/>
  <c r="P56"/>
  <c r="P54"/>
  <c r="P47"/>
  <c r="P45"/>
  <c r="P38"/>
  <c r="O52"/>
  <c r="K52"/>
  <c r="L52"/>
  <c r="M52"/>
  <c r="N52"/>
  <c r="J52"/>
  <c r="E52"/>
  <c r="F52"/>
  <c r="G52"/>
  <c r="H52"/>
  <c r="I52"/>
  <c r="D52"/>
  <c r="P52" s="1"/>
  <c r="K43"/>
  <c r="L43"/>
  <c r="M43"/>
  <c r="N43"/>
  <c r="O43"/>
  <c r="J43"/>
  <c r="E43"/>
  <c r="F43"/>
  <c r="G43"/>
  <c r="H43"/>
  <c r="I43"/>
  <c r="D43"/>
  <c r="P43" s="1"/>
  <c r="E63"/>
  <c r="F63"/>
  <c r="G63"/>
  <c r="H63"/>
  <c r="I63"/>
  <c r="J63"/>
  <c r="K63"/>
  <c r="L63"/>
  <c r="M63"/>
  <c r="N63"/>
  <c r="O63"/>
  <c r="P63" s="1"/>
  <c r="D63"/>
  <c r="P53"/>
  <c r="P44"/>
  <c r="K34"/>
  <c r="L34"/>
  <c r="M34"/>
  <c r="N34"/>
  <c r="O34"/>
  <c r="P34" s="1"/>
  <c r="E34"/>
  <c r="F34"/>
  <c r="G34"/>
  <c r="H34"/>
  <c r="D34"/>
  <c r="P35"/>
  <c r="P36"/>
  <c r="E59"/>
  <c r="F59"/>
  <c r="D59"/>
  <c r="E50"/>
  <c r="F50"/>
  <c r="D50"/>
  <c r="E41"/>
  <c r="F41"/>
  <c r="D41"/>
  <c r="E12"/>
  <c r="E11"/>
  <c r="E10"/>
  <c r="F10"/>
  <c r="F11" s="1"/>
  <c r="D10"/>
  <c r="E9"/>
  <c r="F9"/>
  <c r="D9"/>
  <c r="E58"/>
  <c r="F58"/>
  <c r="D58"/>
  <c r="E49"/>
  <c r="P49" s="1"/>
  <c r="F49"/>
  <c r="D49"/>
  <c r="E40"/>
  <c r="F40"/>
  <c r="D40"/>
  <c r="P17"/>
  <c r="E19"/>
  <c r="F19"/>
  <c r="D19"/>
  <c r="G49"/>
  <c r="H49"/>
  <c r="I49"/>
  <c r="J49"/>
  <c r="K49"/>
  <c r="L49"/>
  <c r="M49"/>
  <c r="N49"/>
  <c r="O49"/>
  <c r="P66" i="16" l="1"/>
  <c r="P67"/>
  <c r="P64" i="15"/>
  <c r="P67" s="1"/>
  <c r="P11"/>
  <c r="P12"/>
  <c r="P66" s="1"/>
  <c r="P67" i="14"/>
  <c r="P66"/>
  <c r="P11" i="13"/>
  <c r="P64"/>
  <c r="P12"/>
  <c r="P66" i="12"/>
  <c r="P67"/>
  <c r="P64" i="11"/>
  <c r="P67" s="1"/>
  <c r="P11"/>
  <c r="O12" i="6"/>
  <c r="F12" i="5"/>
  <c r="E12" i="6"/>
  <c r="I12"/>
  <c r="M12"/>
  <c r="P40"/>
  <c r="D64"/>
  <c r="H64"/>
  <c r="L64"/>
  <c r="P43"/>
  <c r="P63"/>
  <c r="K12"/>
  <c r="D11" i="5"/>
  <c r="D12"/>
  <c r="F64"/>
  <c r="P9" i="6"/>
  <c r="D11"/>
  <c r="H11"/>
  <c r="L11"/>
  <c r="P19"/>
  <c r="G64"/>
  <c r="K64"/>
  <c r="O64"/>
  <c r="G64" i="7"/>
  <c r="K64"/>
  <c r="O64"/>
  <c r="P64" i="10"/>
  <c r="P67" s="1"/>
  <c r="Q67" s="1"/>
  <c r="G12" i="6"/>
  <c r="F11"/>
  <c r="J11"/>
  <c r="N12"/>
  <c r="P34"/>
  <c r="E64"/>
  <c r="I64"/>
  <c r="M64"/>
  <c r="P49"/>
  <c r="P50"/>
  <c r="P52"/>
  <c r="E64" i="7"/>
  <c r="I64"/>
  <c r="M64"/>
  <c r="P31"/>
  <c r="P12" i="11"/>
  <c r="P12" i="10"/>
  <c r="P64" i="9"/>
  <c r="P67" s="1"/>
  <c r="P11"/>
  <c r="P12"/>
  <c r="P66" s="1"/>
  <c r="P12" i="8"/>
  <c r="P66" s="1"/>
  <c r="Q66" s="1"/>
  <c r="P58" i="7"/>
  <c r="P59"/>
  <c r="P49"/>
  <c r="P50"/>
  <c r="F11"/>
  <c r="P40"/>
  <c r="N11"/>
  <c r="D11"/>
  <c r="P63"/>
  <c r="P52"/>
  <c r="D64"/>
  <c r="F64"/>
  <c r="H64"/>
  <c r="J64"/>
  <c r="L64"/>
  <c r="N64"/>
  <c r="P43"/>
  <c r="P34"/>
  <c r="E12"/>
  <c r="G12"/>
  <c r="I12"/>
  <c r="K12"/>
  <c r="M12"/>
  <c r="O12"/>
  <c r="D12"/>
  <c r="F12"/>
  <c r="H12"/>
  <c r="J12"/>
  <c r="L12"/>
  <c r="N12"/>
  <c r="P19"/>
  <c r="P10"/>
  <c r="E11"/>
  <c r="G11"/>
  <c r="I11"/>
  <c r="K11"/>
  <c r="M11"/>
  <c r="O11"/>
  <c r="P9"/>
  <c r="P41"/>
  <c r="P10" i="6"/>
  <c r="P11" s="1"/>
  <c r="E11"/>
  <c r="G11"/>
  <c r="I11"/>
  <c r="K11"/>
  <c r="M11"/>
  <c r="O11"/>
  <c r="D12"/>
  <c r="F12"/>
  <c r="H12"/>
  <c r="J12"/>
  <c r="L12"/>
  <c r="P41"/>
  <c r="D64" i="5"/>
  <c r="E64"/>
  <c r="H10"/>
  <c r="I10"/>
  <c r="J10"/>
  <c r="P10" s="1"/>
  <c r="P11" s="1"/>
  <c r="K10"/>
  <c r="L10"/>
  <c r="G10"/>
  <c r="H9"/>
  <c r="I9"/>
  <c r="J9"/>
  <c r="K9"/>
  <c r="L9"/>
  <c r="G9"/>
  <c r="P9" s="1"/>
  <c r="H59"/>
  <c r="I59"/>
  <c r="J59"/>
  <c r="K59"/>
  <c r="L59"/>
  <c r="G59"/>
  <c r="P59" s="1"/>
  <c r="H58"/>
  <c r="I58"/>
  <c r="J58"/>
  <c r="K58"/>
  <c r="L58"/>
  <c r="G58"/>
  <c r="P58" s="1"/>
  <c r="P55"/>
  <c r="P57"/>
  <c r="H41"/>
  <c r="I41"/>
  <c r="J41"/>
  <c r="K41"/>
  <c r="L41"/>
  <c r="G41"/>
  <c r="P41" s="1"/>
  <c r="H50"/>
  <c r="I50"/>
  <c r="J50"/>
  <c r="P50" s="1"/>
  <c r="K50"/>
  <c r="L50"/>
  <c r="G50"/>
  <c r="P48"/>
  <c r="P46"/>
  <c r="H40"/>
  <c r="I40"/>
  <c r="J40"/>
  <c r="K40"/>
  <c r="L40"/>
  <c r="M40"/>
  <c r="N40"/>
  <c r="O40"/>
  <c r="G40"/>
  <c r="P40" s="1"/>
  <c r="P37"/>
  <c r="P39"/>
  <c r="P26"/>
  <c r="P27"/>
  <c r="P25"/>
  <c r="P22"/>
  <c r="P23"/>
  <c r="P21"/>
  <c r="H19"/>
  <c r="I19"/>
  <c r="J19"/>
  <c r="K19"/>
  <c r="L19"/>
  <c r="M19"/>
  <c r="N19"/>
  <c r="O19"/>
  <c r="G19"/>
  <c r="P18"/>
  <c r="P16"/>
  <c r="P15"/>
  <c r="O59"/>
  <c r="N59"/>
  <c r="M59"/>
  <c r="O58"/>
  <c r="N58"/>
  <c r="M58"/>
  <c r="O50"/>
  <c r="N50"/>
  <c r="M50"/>
  <c r="O41"/>
  <c r="N41"/>
  <c r="M41"/>
  <c r="O10"/>
  <c r="N10"/>
  <c r="M10"/>
  <c r="O9"/>
  <c r="N9"/>
  <c r="M9"/>
  <c r="P66" i="11" l="1"/>
  <c r="P64" i="6"/>
  <c r="P66" i="10"/>
  <c r="Q66" s="1"/>
  <c r="P64" i="7"/>
  <c r="P11"/>
  <c r="P12"/>
  <c r="P12" i="6"/>
  <c r="G64" i="5"/>
  <c r="P64" s="1"/>
  <c r="P66" s="1"/>
  <c r="Q66" s="1"/>
  <c r="K64"/>
  <c r="I64"/>
  <c r="L64"/>
  <c r="J64"/>
  <c r="H64"/>
  <c r="G12"/>
  <c r="I12"/>
  <c r="L12"/>
  <c r="J12"/>
  <c r="P12" s="1"/>
  <c r="H12"/>
  <c r="L11"/>
  <c r="J11"/>
  <c r="H11"/>
  <c r="G11"/>
  <c r="K11"/>
  <c r="I11"/>
  <c r="K12"/>
  <c r="P19"/>
  <c r="N64"/>
  <c r="M64"/>
  <c r="O64"/>
  <c r="O12"/>
  <c r="N11"/>
  <c r="M12"/>
  <c r="N12"/>
  <c r="M11"/>
  <c r="O11"/>
  <c r="P67" i="7" l="1"/>
  <c r="P66"/>
  <c r="P66" i="6"/>
  <c r="P62" i="13"/>
  <c r="P63"/>
  <c r="P67" s="1"/>
  <c r="P66" l="1"/>
</calcChain>
</file>

<file path=xl/sharedStrings.xml><?xml version="1.0" encoding="utf-8"?>
<sst xmlns="http://schemas.openxmlformats.org/spreadsheetml/2006/main" count="1426" uniqueCount="76">
  <si>
    <t>наименование статей</t>
  </si>
  <si>
    <t>ед/изм</t>
  </si>
  <si>
    <t>Входящий остаток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</si>
  <si>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</si>
  <si>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</si>
  <si>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</si>
  <si>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</si>
  <si>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</si>
  <si>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</si>
  <si>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</si>
  <si>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</si>
  <si>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</si>
  <si>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</si>
  <si>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</si>
  <si>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</si>
  <si>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Исходящий остаток</t>
  </si>
  <si>
    <t>Площадь дома</t>
  </si>
  <si>
    <t>м2</t>
  </si>
  <si>
    <t>Утверждаю: Директор ООО "Светлинское коммунальное управление"</t>
  </si>
  <si>
    <t>___________________О.А.Ахметова</t>
  </si>
  <si>
    <t>ООО "Светлинское коммунальное управление"</t>
  </si>
  <si>
    <t>Тариф на содержание жилья за 1 м2</t>
  </si>
  <si>
    <t>руб.</t>
  </si>
  <si>
    <t>Общая сумма начислений</t>
  </si>
  <si>
    <t>Общая сумма оплат</t>
  </si>
  <si>
    <t>% поступления платежей</t>
  </si>
  <si>
    <t>%</t>
  </si>
  <si>
    <t>Услуги по содержанию общего имущества МКД</t>
  </si>
  <si>
    <t>Дебит/кредит (-/+)</t>
  </si>
  <si>
    <t>Коммунальные услуги</t>
  </si>
  <si>
    <t>Содержание и тек/рем. (начисление население)</t>
  </si>
  <si>
    <t>Содержание и тек/рем. (начисление юр.лица)</t>
  </si>
  <si>
    <t>Содержание и тек/рем. (оплата население)</t>
  </si>
  <si>
    <t>Содержание и тек/рем. (оплата юр.лица)</t>
  </si>
  <si>
    <t>Плата за найм (начисление)</t>
  </si>
  <si>
    <t>Плата за найм (оплата)</t>
  </si>
  <si>
    <t>Капитальный ремонт (начисление)</t>
  </si>
  <si>
    <t>Капитальный ремонт (оплата)</t>
  </si>
  <si>
    <t>Отопление ОДПУ</t>
  </si>
  <si>
    <t>Гкал</t>
  </si>
  <si>
    <t>Отопление начисление по нормативу (0,24 Гкал/м2) население</t>
  </si>
  <si>
    <t>Отопление начисление юр.лица</t>
  </si>
  <si>
    <t>Отопление оплата по нормативу (024 Гкал/м2) население</t>
  </si>
  <si>
    <t>Отопление оплата юр.лица</t>
  </si>
  <si>
    <t>Экономия/перерасход (+/-) ОДПУ</t>
  </si>
  <si>
    <t>Холодное водоснабжение ОДПУ</t>
  </si>
  <si>
    <t>м3</t>
  </si>
  <si>
    <t>Водоотведение ОДПУ</t>
  </si>
  <si>
    <t>Хол/водоснабжение начисление население</t>
  </si>
  <si>
    <t>Хол/водоснабжение начисление юр.лица</t>
  </si>
  <si>
    <t>Хол/водоснабжение оплата население</t>
  </si>
  <si>
    <t>Хол/водоснабжение оплата юр.лица</t>
  </si>
  <si>
    <t>Водоотведение начисление население</t>
  </si>
  <si>
    <t>Водоотведение начисление юр.лица</t>
  </si>
  <si>
    <t>Водоотведение оплата население</t>
  </si>
  <si>
    <t>Водоотведение оплата юр.лица</t>
  </si>
  <si>
    <t>Общехозяйственные расходы</t>
  </si>
  <si>
    <t>Прямые расходы на содержание жилья</t>
  </si>
  <si>
    <t>Итого по затратам</t>
  </si>
  <si>
    <t>Экономия/перерасход (+/-) по всем ком.услугам ОДПУ</t>
  </si>
  <si>
    <t>Главный бухгалтер _____________________ Т.В.Урушева</t>
  </si>
  <si>
    <t>Отчет расходов на содержание дома № _31___ п.Светлый ул. _Советская___ и потребление коммунальных услуг</t>
  </si>
  <si>
    <t>Финансовый период: январь - декабрь 2014г.</t>
  </si>
  <si>
    <t>Итого за 2014г.</t>
  </si>
  <si>
    <t>Обслуживание домофона (начисление)</t>
  </si>
  <si>
    <t>Обслуживание домофона (оплата)</t>
  </si>
  <si>
    <t>Отопление ОДПУ (1347,98руб. С 01.01.2014 по 31.06.2014г.; 1425,00руб. с 01.07.2014г. По 31.12.2014)</t>
  </si>
  <si>
    <t>Хол/водоснабжение ОДПУ (25,81руб. С 01.01.2014 по 30.06.2014г.; 26,64 руб. с 01.07.2014г. По 31.12.2014)</t>
  </si>
  <si>
    <t>Водоотведение ОДПУ (5,94руб. С 01.01.2014 по 30.06.2014г.; 6,18руб. с 01.07.2014г. По 31.12.2014)</t>
  </si>
  <si>
    <t>Прибыль/убыток (+/-) в целом по дому (с учетом задолженности)</t>
  </si>
  <si>
    <t>Прибыль/убыток (+/-) в целом по дому (без учета задолженности)</t>
  </si>
  <si>
    <t>Отчет расходов на содержание дома № _33___ п.Светлый ул. _Советская___ и потребление коммунальных услуг</t>
  </si>
  <si>
    <t>Отчет расходов на содержание дома № _29___ п.Светлый ул. _Советская___ и потребление коммунальных услуг</t>
  </si>
  <si>
    <t>Отчет расходов на содержание дома № _29А___ п.Светлый ул. _Советская___ и потребление коммунальных услуг</t>
  </si>
  <si>
    <t>Отчет расходов на содержание дома № _8___ п.Светлый ул. _Советская___ и потребление коммунальных услуг</t>
  </si>
  <si>
    <t>Отчет расходов на содержание дома № _17А__ п.Светлый ул. _Чкалова___ и потребление коммунальных услуг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</si>
</sst>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2" fontId="2" fillId="0" borderId="1" xfId="0" applyNumberFormat="1" applyFont="1" applyBorder="1"/>
    <xf numFmtId="2" fontId="3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7" fillId="0" borderId="1" xfId="0" applyNumberFormat="1" applyFont="1" applyBorder="1"/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2" fontId="2" fillId="5" borderId="1" xfId="0" applyNumberFormat="1" applyFont="1" applyFill="1" applyBorder="1"/>
    <xf numFmtId="2" fontId="3" fillId="5" borderId="1" xfId="0" applyNumberFormat="1" applyFont="1" applyFill="1" applyBorder="1"/>
    <xf numFmtId="0" fontId="3" fillId="5" borderId="1" xfId="0" applyFont="1" applyFill="1" applyBorder="1"/>
    <xf numFmtId="0" fontId="4" fillId="4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8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9" fillId="0" borderId="1" xfId="0" applyNumberFormat="1" applyFont="1" applyBorder="1"/>
    <xf numFmtId="0" fontId="7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D55" workbookViewId="0">
      <selection activeCell="O72" sqref="O72"/>
    </sheetView>
  </sheetViews>
  <sheetFormatPr defaultRowHeight="15"/>
  <cols>
    <col min="1" max="1" width="27.140625" customWidth="1"/>
    <col min="2" max="2" width="10.5703125" customWidth="1"/>
    <col min="3" max="3" width="10.140625" customWidth="1"/>
    <col min="16" max="16" width="10.42578125" customWidth="1"/>
    <col min="17" max="17" width="10.7109375" customWidth="1"/>
  </cols>
  <sheetData>
    <row r="1" spans="1:18">
      <c r="A1" s="48"/>
      <c r="B1" s="48"/>
      <c r="C1" s="2"/>
      <c r="D1" s="48"/>
      <c r="E1" s="48"/>
      <c r="F1" s="48"/>
      <c r="G1" s="48"/>
      <c r="H1" s="48"/>
      <c r="I1" s="48"/>
      <c r="J1" s="48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49"/>
      <c r="C2" s="3"/>
      <c r="D2" s="3"/>
      <c r="E2" s="3"/>
      <c r="F2" s="3"/>
      <c r="G2" s="3"/>
      <c r="H2" s="3"/>
      <c r="I2" s="3"/>
      <c r="J2" s="3"/>
      <c r="K2" s="49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61</v>
      </c>
      <c r="B4" s="49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4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3182.2</v>
      </c>
      <c r="E7" s="42">
        <v>3182.2</v>
      </c>
      <c r="F7" s="42">
        <v>3182.2</v>
      </c>
      <c r="G7" s="42">
        <v>3182.2</v>
      </c>
      <c r="H7" s="42">
        <v>3182.2</v>
      </c>
      <c r="I7" s="42">
        <v>3182.2</v>
      </c>
      <c r="J7" s="42">
        <v>3182.2</v>
      </c>
      <c r="K7" s="42">
        <v>3182.2</v>
      </c>
      <c r="L7" s="42">
        <v>3182.2</v>
      </c>
      <c r="M7" s="42">
        <v>3182.2</v>
      </c>
      <c r="N7" s="42">
        <v>3182.2</v>
      </c>
      <c r="O7" s="42">
        <v>3182.2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>
        <v>835272.15</v>
      </c>
      <c r="D9" s="42">
        <f>D15+D16+D21+D25+D36+D37+D45+D46+D54+D55</f>
        <v>95299.180000000008</v>
      </c>
      <c r="E9" s="42">
        <f t="shared" ref="E9:F9" si="0">E15+E16+E21+E25+E36+E37+E45+E46+E54+E55</f>
        <v>96273.900000000009</v>
      </c>
      <c r="F9" s="42">
        <f t="shared" si="0"/>
        <v>94626.07</v>
      </c>
      <c r="G9" s="42">
        <f t="shared" ref="G9:O9" si="1">G15+G16+G21+G25+G36+G37+G45+G46+G54+G55</f>
        <v>94835.62</v>
      </c>
      <c r="H9" s="42">
        <f t="shared" si="1"/>
        <v>79701.200000000012</v>
      </c>
      <c r="I9" s="42">
        <f t="shared" si="1"/>
        <v>93676.74</v>
      </c>
      <c r="J9" s="42">
        <f t="shared" si="1"/>
        <v>24982.41</v>
      </c>
      <c r="K9" s="42">
        <f t="shared" si="1"/>
        <v>25637.41</v>
      </c>
      <c r="L9" s="42">
        <f t="shared" si="1"/>
        <v>27908.560000000001</v>
      </c>
      <c r="M9" s="42">
        <f t="shared" si="1"/>
        <v>66623.599999999991</v>
      </c>
      <c r="N9" s="42">
        <f t="shared" si="1"/>
        <v>94417.73</v>
      </c>
      <c r="O9" s="42">
        <f t="shared" si="1"/>
        <v>122757.98000000001</v>
      </c>
      <c r="P9" s="41">
        <f>D9+E9+F9+G9+H9+I9+J9+K9+L9+M9+N9+O9</f>
        <v>916740.40000000014</v>
      </c>
      <c r="Q9" s="43"/>
    </row>
    <row r="10" spans="1:18">
      <c r="A10" s="15" t="s">
        <v>24</v>
      </c>
      <c r="B10" s="11" t="s">
        <v>22</v>
      </c>
      <c r="C10" s="42">
        <v>424377.67</v>
      </c>
      <c r="D10" s="42">
        <f>D17+D18+D22+D26+D38+D39+D47+D48+D56+D57</f>
        <v>50031.270000000011</v>
      </c>
      <c r="E10" s="42">
        <f t="shared" ref="E10:F10" si="2">E17+E18+E22+E26+E38+E39+E47+E48+E56+E57</f>
        <v>64521.729999999996</v>
      </c>
      <c r="F10" s="42">
        <f t="shared" si="2"/>
        <v>57841.619999999995</v>
      </c>
      <c r="G10" s="42">
        <f t="shared" ref="G10:O10" si="3">G17+G18+G22+G26+G38+G39+G47+G48+G56+G57</f>
        <v>62996.800000000003</v>
      </c>
      <c r="H10" s="42">
        <f t="shared" si="3"/>
        <v>71087.150000000009</v>
      </c>
      <c r="I10" s="42">
        <f t="shared" si="3"/>
        <v>103470.12999999999</v>
      </c>
      <c r="J10" s="42">
        <f t="shared" si="3"/>
        <v>76051.31</v>
      </c>
      <c r="K10" s="42">
        <f t="shared" si="3"/>
        <v>171395.81999999998</v>
      </c>
      <c r="L10" s="42">
        <f t="shared" si="3"/>
        <v>22693.579999999998</v>
      </c>
      <c r="M10" s="42">
        <f t="shared" si="3"/>
        <v>48326.44</v>
      </c>
      <c r="N10" s="42">
        <f t="shared" si="3"/>
        <v>26861.000000000004</v>
      </c>
      <c r="O10" s="42">
        <f t="shared" si="3"/>
        <v>32676.36</v>
      </c>
      <c r="P10" s="41">
        <f>D10+E10+F10+G10+H10+I10+J10+K10+L10+M10+N10+O10</f>
        <v>787953.20999999985</v>
      </c>
      <c r="Q10" s="43"/>
    </row>
    <row r="11" spans="1:18">
      <c r="A11" s="15" t="s">
        <v>25</v>
      </c>
      <c r="B11" s="11" t="s">
        <v>26</v>
      </c>
      <c r="C11" s="42">
        <v>50.81</v>
      </c>
      <c r="D11" s="42">
        <f t="shared" ref="D11:F11" si="4">(D10*100)/D9</f>
        <v>52.499161063085751</v>
      </c>
      <c r="E11" s="42">
        <f t="shared" si="4"/>
        <v>67.018922054679408</v>
      </c>
      <c r="F11" s="42">
        <f t="shared" si="4"/>
        <v>61.126516191573842</v>
      </c>
      <c r="G11" s="42">
        <f t="shared" ref="G11:L11" si="5">(G10*100)/G9</f>
        <v>66.427361364854264</v>
      </c>
      <c r="H11" s="42">
        <f t="shared" si="5"/>
        <v>89.192069881005551</v>
      </c>
      <c r="I11" s="42">
        <f t="shared" si="5"/>
        <v>110.45445219378895</v>
      </c>
      <c r="J11" s="42">
        <f t="shared" si="5"/>
        <v>304.41942951060366</v>
      </c>
      <c r="K11" s="42">
        <f t="shared" si="5"/>
        <v>668.53796853894357</v>
      </c>
      <c r="L11" s="42">
        <f t="shared" si="5"/>
        <v>81.314048449651281</v>
      </c>
      <c r="M11" s="42">
        <f t="shared" ref="M11:P11" si="6">(M10*100)/M9</f>
        <v>72.536518591009795</v>
      </c>
      <c r="N11" s="42">
        <f t="shared" si="6"/>
        <v>28.449105904155932</v>
      </c>
      <c r="O11" s="42">
        <f t="shared" si="6"/>
        <v>26.618522070825861</v>
      </c>
      <c r="P11" s="42">
        <f t="shared" si="6"/>
        <v>85.951618364370077</v>
      </c>
      <c r="Q11" s="43"/>
    </row>
    <row r="12" spans="1:18">
      <c r="A12" s="30" t="s">
        <v>28</v>
      </c>
      <c r="B12" s="27" t="s">
        <v>22</v>
      </c>
      <c r="C12" s="46">
        <v>-410894.48</v>
      </c>
      <c r="D12" s="46">
        <f t="shared" ref="D12:F12" si="7">D10-D9</f>
        <v>-45267.909999999996</v>
      </c>
      <c r="E12" s="46">
        <f t="shared" si="7"/>
        <v>-31752.170000000013</v>
      </c>
      <c r="F12" s="46">
        <f t="shared" si="7"/>
        <v>-36784.450000000012</v>
      </c>
      <c r="G12" s="46">
        <f t="shared" ref="G12:L12" si="8">G10-G9</f>
        <v>-31838.819999999992</v>
      </c>
      <c r="H12" s="46">
        <f t="shared" si="8"/>
        <v>-8614.0500000000029</v>
      </c>
      <c r="I12" s="46">
        <f t="shared" si="8"/>
        <v>9793.3899999999849</v>
      </c>
      <c r="J12" s="46">
        <f t="shared" si="8"/>
        <v>51068.899999999994</v>
      </c>
      <c r="K12" s="46">
        <f t="shared" si="8"/>
        <v>145758.40999999997</v>
      </c>
      <c r="L12" s="46">
        <f t="shared" si="8"/>
        <v>-5214.9800000000032</v>
      </c>
      <c r="M12" s="46">
        <f t="shared" ref="M12:O12" si="9">M10-M9</f>
        <v>-18297.159999999989</v>
      </c>
      <c r="N12" s="46">
        <f t="shared" si="9"/>
        <v>-67556.73</v>
      </c>
      <c r="O12" s="46">
        <f t="shared" si="9"/>
        <v>-90081.62000000001</v>
      </c>
      <c r="P12" s="41">
        <f>D12+E12+F12+G12+H12+I12+J12+K12+L12+M12+N12+O12</f>
        <v>-128787.19000000006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>
        <v>124035.1</v>
      </c>
      <c r="D15" s="40">
        <v>13825.5</v>
      </c>
      <c r="E15" s="40">
        <v>13825.5</v>
      </c>
      <c r="F15" s="40">
        <v>13825.5</v>
      </c>
      <c r="G15" s="40">
        <v>13825.5</v>
      </c>
      <c r="H15" s="40">
        <v>13825.5</v>
      </c>
      <c r="I15" s="40">
        <v>13825.5</v>
      </c>
      <c r="J15" s="40">
        <v>13825.5</v>
      </c>
      <c r="K15" s="40">
        <v>13825.5</v>
      </c>
      <c r="L15" s="40">
        <v>13825.5</v>
      </c>
      <c r="M15" s="40">
        <v>13882.05</v>
      </c>
      <c r="N15" s="40">
        <v>13882.05</v>
      </c>
      <c r="O15" s="40">
        <v>13882.05</v>
      </c>
      <c r="P15" s="41">
        <f>K15+L15+M15+N15+O15+J15+I15+H15+G15</f>
        <v>124599.15000000001</v>
      </c>
      <c r="Q15" s="12"/>
    </row>
    <row r="16" spans="1:18" ht="23.25">
      <c r="A16" s="28" t="s">
        <v>31</v>
      </c>
      <c r="B16" s="27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>
        <v>66382.8</v>
      </c>
      <c r="D17" s="40">
        <v>8854.2999999999993</v>
      </c>
      <c r="E17" s="40">
        <v>11441.38</v>
      </c>
      <c r="F17" s="40">
        <v>10238.700000000001</v>
      </c>
      <c r="G17" s="40">
        <v>8528.18</v>
      </c>
      <c r="H17" s="40">
        <v>7104.65</v>
      </c>
      <c r="I17" s="40">
        <v>13191.58</v>
      </c>
      <c r="J17" s="40">
        <v>8723.02</v>
      </c>
      <c r="K17" s="40">
        <v>56872.49</v>
      </c>
      <c r="L17" s="40">
        <v>2326.2399999999998</v>
      </c>
      <c r="M17" s="40">
        <v>7981.35</v>
      </c>
      <c r="N17" s="40">
        <v>4136.25</v>
      </c>
      <c r="O17" s="41">
        <v>2605.5500000000002</v>
      </c>
      <c r="P17" s="41">
        <f>K17+L17+M17+N17+O17+J17+I17+H17+G17</f>
        <v>111469.31</v>
      </c>
      <c r="Q17" s="12"/>
    </row>
    <row r="18" spans="1:17" ht="23.25">
      <c r="A18" s="28" t="s">
        <v>33</v>
      </c>
      <c r="B18" s="27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10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>
        <v>-57652.3</v>
      </c>
      <c r="D19" s="40">
        <f>D17-D15</f>
        <v>-4971.2000000000007</v>
      </c>
      <c r="E19" s="40">
        <f t="shared" ref="E19:F19" si="11">E17-E15</f>
        <v>-2384.1200000000008</v>
      </c>
      <c r="F19" s="40">
        <f t="shared" si="11"/>
        <v>-3586.7999999999993</v>
      </c>
      <c r="G19" s="40">
        <f t="shared" ref="G19:O19" si="12">(G18+G17)-(G16+G15)</f>
        <v>-5297.32</v>
      </c>
      <c r="H19" s="40">
        <f t="shared" si="12"/>
        <v>-6720.85</v>
      </c>
      <c r="I19" s="40">
        <f t="shared" si="12"/>
        <v>-633.92000000000007</v>
      </c>
      <c r="J19" s="40">
        <f t="shared" si="12"/>
        <v>-5102.4799999999996</v>
      </c>
      <c r="K19" s="40">
        <f t="shared" si="12"/>
        <v>43046.99</v>
      </c>
      <c r="L19" s="40">
        <f t="shared" si="12"/>
        <v>-11499.26</v>
      </c>
      <c r="M19" s="40">
        <f t="shared" si="12"/>
        <v>-5900.6999999999989</v>
      </c>
      <c r="N19" s="40">
        <f t="shared" si="12"/>
        <v>-9745.7999999999993</v>
      </c>
      <c r="O19" s="40">
        <f t="shared" si="12"/>
        <v>-11276.5</v>
      </c>
      <c r="P19" s="41">
        <f t="shared" si="10"/>
        <v>-13129.84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13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13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13"/>
        <v>0</v>
      </c>
      <c r="Q25" s="12"/>
    </row>
    <row r="26" spans="1:17">
      <c r="A26" s="15" t="s">
        <v>37</v>
      </c>
      <c r="B26" s="27" t="s">
        <v>22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13"/>
        <v>0</v>
      </c>
      <c r="Q26" s="12"/>
    </row>
    <row r="27" spans="1:17">
      <c r="A27" s="30" t="s">
        <v>28</v>
      </c>
      <c r="B27" s="27" t="s">
        <v>22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13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12"/>
    </row>
    <row r="30" spans="1:17" ht="22.5">
      <c r="A30" s="56" t="s">
        <v>65</v>
      </c>
      <c r="B30" s="27" t="s">
        <v>22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12"/>
    </row>
    <row r="31" spans="1:17">
      <c r="A31" s="56" t="s">
        <v>28</v>
      </c>
      <c r="B31" s="27" t="s">
        <v>22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>
        <v>178.45</v>
      </c>
      <c r="D34" s="42">
        <f>D35/1347.98</f>
        <v>75.29999703259692</v>
      </c>
      <c r="E34" s="42">
        <f t="shared" ref="E34:H34" si="14">E35/1347.98</f>
        <v>84.76999658748646</v>
      </c>
      <c r="F34" s="42">
        <f t="shared" si="14"/>
        <v>58.419998813038774</v>
      </c>
      <c r="G34" s="42">
        <f t="shared" si="14"/>
        <v>41.989999851629847</v>
      </c>
      <c r="H34" s="42">
        <f t="shared" si="14"/>
        <v>0</v>
      </c>
      <c r="I34" s="42">
        <v>0</v>
      </c>
      <c r="J34" s="42">
        <v>0</v>
      </c>
      <c r="K34" s="42">
        <f t="shared" ref="K34:O34" si="15">K35/1425</f>
        <v>0</v>
      </c>
      <c r="L34" s="42">
        <f t="shared" si="15"/>
        <v>0</v>
      </c>
      <c r="M34" s="42">
        <f t="shared" si="15"/>
        <v>26.46</v>
      </c>
      <c r="N34" s="42">
        <f t="shared" si="15"/>
        <v>50.11</v>
      </c>
      <c r="O34" s="42">
        <f t="shared" si="15"/>
        <v>67.94</v>
      </c>
      <c r="P34" s="41">
        <f>D34+E34+F34+G34+H34+I34+J34+K34+L34+M34+N34+O34</f>
        <v>404.98999228475202</v>
      </c>
      <c r="Q34" s="43"/>
    </row>
    <row r="35" spans="1:17" ht="50.25" customHeight="1">
      <c r="A35" s="28" t="s">
        <v>66</v>
      </c>
      <c r="B35" s="27" t="s">
        <v>22</v>
      </c>
      <c r="C35" s="42">
        <v>234652.34</v>
      </c>
      <c r="D35" s="42">
        <v>101502.89</v>
      </c>
      <c r="E35" s="42">
        <v>114268.26</v>
      </c>
      <c r="F35" s="42">
        <v>78748.990000000005</v>
      </c>
      <c r="G35" s="42">
        <v>56601.68</v>
      </c>
      <c r="H35" s="42">
        <v>0</v>
      </c>
      <c r="I35" s="42">
        <v>15669.01</v>
      </c>
      <c r="J35" s="42">
        <v>2238.4299999999998</v>
      </c>
      <c r="K35" s="42">
        <v>0</v>
      </c>
      <c r="L35" s="42">
        <v>0</v>
      </c>
      <c r="M35" s="42">
        <v>37705.5</v>
      </c>
      <c r="N35" s="42">
        <v>71406.75</v>
      </c>
      <c r="O35" s="43">
        <v>96814.5</v>
      </c>
      <c r="P35" s="41">
        <f>D35+E35+F35+G35+H35+I35+J35+K35+L35+M35+N35+O35</f>
        <v>574956.01</v>
      </c>
      <c r="Q35" s="43"/>
    </row>
    <row r="36" spans="1:17" ht="23.25">
      <c r="A36" s="28" t="s">
        <v>40</v>
      </c>
      <c r="B36" s="27" t="s">
        <v>22</v>
      </c>
      <c r="C36" s="42">
        <v>596815.56000000006</v>
      </c>
      <c r="D36" s="42">
        <v>68808.55</v>
      </c>
      <c r="E36" s="42">
        <v>68808.55</v>
      </c>
      <c r="F36" s="42">
        <v>68808.55</v>
      </c>
      <c r="G36" s="42">
        <v>68808.55</v>
      </c>
      <c r="H36" s="42">
        <v>61321.42</v>
      </c>
      <c r="I36" s="42">
        <v>68808.55</v>
      </c>
      <c r="J36" s="42">
        <v>0</v>
      </c>
      <c r="K36" s="42">
        <v>0</v>
      </c>
      <c r="L36" s="42">
        <v>0</v>
      </c>
      <c r="M36" s="42">
        <v>37706.71</v>
      </c>
      <c r="N36" s="42">
        <v>71407.22</v>
      </c>
      <c r="O36" s="42">
        <v>96814.59</v>
      </c>
      <c r="P36" s="41">
        <f>D36+E36+F36+G36+H36+I36+J36+K36+L36+M36+N36+O36</f>
        <v>611292.68999999994</v>
      </c>
      <c r="Q36" s="43"/>
    </row>
    <row r="37" spans="1:17">
      <c r="A37" s="15" t="s">
        <v>41</v>
      </c>
      <c r="B37" s="27"/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6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>
        <v>306645.63</v>
      </c>
      <c r="D38" s="42">
        <v>36388.550000000003</v>
      </c>
      <c r="E38" s="42">
        <v>47373.36</v>
      </c>
      <c r="F38" s="42">
        <v>39820.660000000003</v>
      </c>
      <c r="G38" s="42">
        <v>48665.26</v>
      </c>
      <c r="H38" s="42">
        <v>47507.360000000001</v>
      </c>
      <c r="I38" s="42">
        <v>76863.37</v>
      </c>
      <c r="J38" s="42">
        <v>54939.65</v>
      </c>
      <c r="K38" s="42">
        <v>61242.6</v>
      </c>
      <c r="L38" s="42">
        <v>10967.85</v>
      </c>
      <c r="M38" s="42">
        <v>29893.58</v>
      </c>
      <c r="N38" s="42">
        <v>15666.22</v>
      </c>
      <c r="O38" s="43">
        <v>26282.23</v>
      </c>
      <c r="P38" s="41">
        <f>D38+E38+F38+G38+H38+I38+J38+K38+L38+M38+N38+O38</f>
        <v>495610.68999999994</v>
      </c>
      <c r="Q38" s="43"/>
    </row>
    <row r="39" spans="1:17">
      <c r="A39" s="15" t="s">
        <v>43</v>
      </c>
      <c r="B39" s="27"/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6"/>
        <v>0</v>
      </c>
      <c r="Q39" s="43"/>
    </row>
    <row r="40" spans="1:17">
      <c r="A40" s="26" t="s">
        <v>28</v>
      </c>
      <c r="B40" s="27" t="s">
        <v>22</v>
      </c>
      <c r="C40" s="42">
        <v>-290169.93</v>
      </c>
      <c r="D40" s="42">
        <f>(D38+D39)-(D36+D37)</f>
        <v>-32420</v>
      </c>
      <c r="E40" s="42">
        <f t="shared" ref="E40:F40" si="17">(E38+E39)-(E36+E37)</f>
        <v>-21435.190000000002</v>
      </c>
      <c r="F40" s="42">
        <f t="shared" si="17"/>
        <v>-28987.89</v>
      </c>
      <c r="G40" s="42">
        <f t="shared" ref="G40:O40" si="18">(G39+G38)-(G37+G36)</f>
        <v>-20143.29</v>
      </c>
      <c r="H40" s="42">
        <f t="shared" si="18"/>
        <v>-13814.059999999998</v>
      </c>
      <c r="I40" s="42">
        <f t="shared" si="18"/>
        <v>8054.8199999999924</v>
      </c>
      <c r="J40" s="42">
        <f t="shared" si="18"/>
        <v>54939.65</v>
      </c>
      <c r="K40" s="42">
        <f t="shared" si="18"/>
        <v>61242.6</v>
      </c>
      <c r="L40" s="42">
        <f t="shared" si="18"/>
        <v>10967.85</v>
      </c>
      <c r="M40" s="42">
        <f t="shared" si="18"/>
        <v>-7813.1299999999974</v>
      </c>
      <c r="N40" s="42">
        <f t="shared" si="18"/>
        <v>-55741</v>
      </c>
      <c r="O40" s="42">
        <f t="shared" si="18"/>
        <v>-70532.36</v>
      </c>
      <c r="P40" s="41">
        <f>D40+E40+F40+G40+H40+I40+J40+K40+L40+M40+N40+O40</f>
        <v>-115682</v>
      </c>
      <c r="Q40" s="43"/>
    </row>
    <row r="41" spans="1:17">
      <c r="A41" s="29" t="s">
        <v>44</v>
      </c>
      <c r="B41" s="27" t="s">
        <v>22</v>
      </c>
      <c r="C41" s="42">
        <v>362163.22</v>
      </c>
      <c r="D41" s="42">
        <f t="shared" ref="D41:F41" si="19">(D36+D37)-D35</f>
        <v>-32694.339999999997</v>
      </c>
      <c r="E41" s="42">
        <f t="shared" si="19"/>
        <v>-45459.709999999992</v>
      </c>
      <c r="F41" s="42">
        <f t="shared" si="19"/>
        <v>-9940.4400000000023</v>
      </c>
      <c r="G41" s="42">
        <f t="shared" ref="G41:L41" si="20">(G36+G37)-G35</f>
        <v>12206.870000000003</v>
      </c>
      <c r="H41" s="42">
        <f t="shared" si="20"/>
        <v>61321.42</v>
      </c>
      <c r="I41" s="42">
        <f t="shared" si="20"/>
        <v>53139.54</v>
      </c>
      <c r="J41" s="42">
        <f t="shared" si="20"/>
        <v>-2238.4299999999998</v>
      </c>
      <c r="K41" s="42">
        <f t="shared" si="20"/>
        <v>0</v>
      </c>
      <c r="L41" s="42">
        <f t="shared" si="20"/>
        <v>0</v>
      </c>
      <c r="M41" s="42">
        <f t="shared" ref="M41:O41" si="21">(M36+M37)-M35</f>
        <v>1.2099999999991269</v>
      </c>
      <c r="N41" s="42">
        <f t="shared" si="21"/>
        <v>0.47000000000116415</v>
      </c>
      <c r="O41" s="42">
        <f t="shared" si="21"/>
        <v>8.999999999650754E-2</v>
      </c>
      <c r="P41" s="41">
        <f>D41+E41+F41+G41+H41+I41+J41+K41+L41+M41+N41+O41</f>
        <v>36336.68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>
        <v>3615.16</v>
      </c>
      <c r="D43" s="40">
        <f>D44/25.81</f>
        <v>328</v>
      </c>
      <c r="E43" s="40">
        <f t="shared" ref="E43:I43" si="22">E44/25.81</f>
        <v>420.00000000000006</v>
      </c>
      <c r="F43" s="40">
        <f t="shared" si="22"/>
        <v>339</v>
      </c>
      <c r="G43" s="40">
        <f t="shared" si="22"/>
        <v>366</v>
      </c>
      <c r="H43" s="40">
        <f t="shared" si="22"/>
        <v>401</v>
      </c>
      <c r="I43" s="40">
        <f t="shared" si="22"/>
        <v>413.00000000000006</v>
      </c>
      <c r="J43" s="40">
        <f>J44/26.64</f>
        <v>528</v>
      </c>
      <c r="K43" s="40">
        <f t="shared" ref="K43:O43" si="23">K44/26.64</f>
        <v>497</v>
      </c>
      <c r="L43" s="40">
        <f t="shared" si="23"/>
        <v>585</v>
      </c>
      <c r="M43" s="40">
        <f t="shared" si="23"/>
        <v>505</v>
      </c>
      <c r="N43" s="40">
        <f t="shared" si="23"/>
        <v>438</v>
      </c>
      <c r="O43" s="40">
        <f t="shared" si="23"/>
        <v>436</v>
      </c>
      <c r="P43" s="41">
        <f>D43+E43+F43+G43+H43+I43+J43+K43+L43+M43+N43+O43</f>
        <v>5256</v>
      </c>
      <c r="Q43" s="41"/>
    </row>
    <row r="44" spans="1:17" ht="45.75">
      <c r="A44" s="28" t="s">
        <v>67</v>
      </c>
      <c r="B44" s="11" t="s">
        <v>22</v>
      </c>
      <c r="C44" s="40">
        <v>90425.01</v>
      </c>
      <c r="D44" s="40">
        <v>8465.68</v>
      </c>
      <c r="E44" s="40">
        <v>10840.2</v>
      </c>
      <c r="F44" s="40">
        <v>8749.59</v>
      </c>
      <c r="G44" s="40">
        <v>9446.4599999999991</v>
      </c>
      <c r="H44" s="40">
        <v>10349.81</v>
      </c>
      <c r="I44" s="40">
        <v>10659.53</v>
      </c>
      <c r="J44" s="40">
        <v>14065.92</v>
      </c>
      <c r="K44" s="40">
        <v>13240.08</v>
      </c>
      <c r="L44" s="40">
        <v>15584.4</v>
      </c>
      <c r="M44" s="40">
        <v>13453.2</v>
      </c>
      <c r="N44" s="40">
        <v>11668.32</v>
      </c>
      <c r="O44" s="41">
        <v>11615.04</v>
      </c>
      <c r="P44" s="41">
        <f>D44+E44+F44+G44+H44+I44+J44+K44+L44+M44+N44+O44</f>
        <v>138138.23000000001</v>
      </c>
      <c r="Q44" s="41"/>
    </row>
    <row r="45" spans="1:17" ht="23.25">
      <c r="A45" s="28" t="s">
        <v>48</v>
      </c>
      <c r="B45" s="11" t="s">
        <v>22</v>
      </c>
      <c r="C45" s="40">
        <v>93010.31</v>
      </c>
      <c r="D45" s="40">
        <v>10295.64</v>
      </c>
      <c r="E45" s="40">
        <v>11088</v>
      </c>
      <c r="F45" s="40">
        <v>9748.4599999999991</v>
      </c>
      <c r="G45" s="40">
        <v>9918.81</v>
      </c>
      <c r="H45" s="40">
        <v>3701.21</v>
      </c>
      <c r="I45" s="40">
        <v>8976.74</v>
      </c>
      <c r="J45" s="40">
        <v>9055.16</v>
      </c>
      <c r="K45" s="40">
        <v>9587.75</v>
      </c>
      <c r="L45" s="40">
        <v>11431.25</v>
      </c>
      <c r="M45" s="40">
        <v>12203.81</v>
      </c>
      <c r="N45" s="40">
        <v>7405.84</v>
      </c>
      <c r="O45" s="41">
        <v>9790.2099999999991</v>
      </c>
      <c r="P45" s="41">
        <f>D45+E45+F45+G45+H45+I45+J45+K45+L45+M45+N45+O45</f>
        <v>113202.87999999998</v>
      </c>
      <c r="Q45" s="41"/>
    </row>
    <row r="46" spans="1:17" ht="23.25">
      <c r="A46" s="28" t="s">
        <v>49</v>
      </c>
      <c r="B46" s="11" t="s">
        <v>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24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>
        <v>41769.120000000003</v>
      </c>
      <c r="D47" s="40">
        <v>3881.37</v>
      </c>
      <c r="E47" s="40">
        <v>4636.47</v>
      </c>
      <c r="F47" s="40">
        <v>6302.67</v>
      </c>
      <c r="G47" s="40">
        <v>4611.1899999999996</v>
      </c>
      <c r="H47" s="40">
        <v>13396</v>
      </c>
      <c r="I47" s="40">
        <v>10162.540000000001</v>
      </c>
      <c r="J47" s="40">
        <v>9474.2900000000009</v>
      </c>
      <c r="K47" s="40">
        <v>43328.46</v>
      </c>
      <c r="L47" s="40">
        <v>8080.44</v>
      </c>
      <c r="M47" s="40">
        <v>9268.44</v>
      </c>
      <c r="N47" s="40">
        <v>5921.81</v>
      </c>
      <c r="O47" s="41">
        <v>3075.2</v>
      </c>
      <c r="P47" s="41">
        <f>D47+E47+F47+G47+H47+I47+J47+K47+L47+M47+N47+O47</f>
        <v>122138.87999999999</v>
      </c>
      <c r="Q47" s="41"/>
    </row>
    <row r="48" spans="1:17">
      <c r="A48" s="15" t="s">
        <v>51</v>
      </c>
      <c r="B48" s="11" t="s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24"/>
        <v>0</v>
      </c>
      <c r="Q48" s="41"/>
    </row>
    <row r="49" spans="1:17">
      <c r="A49" s="26" t="s">
        <v>28</v>
      </c>
      <c r="B49" s="11" t="s">
        <v>22</v>
      </c>
      <c r="C49" s="40">
        <v>-51241.19</v>
      </c>
      <c r="D49" s="40">
        <f>(D47+D48)-(D45+D46)</f>
        <v>-6414.2699999999995</v>
      </c>
      <c r="E49" s="40">
        <f t="shared" ref="E49:F49" si="25">(E47+E48)-(E45+E46)</f>
        <v>-6451.53</v>
      </c>
      <c r="F49" s="40">
        <f t="shared" si="25"/>
        <v>-3445.7899999999991</v>
      </c>
      <c r="G49" s="40">
        <f t="shared" ref="G49:L49" si="26">(G48+G47)-(G46+G45)</f>
        <v>-5307.62</v>
      </c>
      <c r="H49" s="40">
        <f t="shared" si="26"/>
        <v>9694.7900000000009</v>
      </c>
      <c r="I49" s="40">
        <f t="shared" si="26"/>
        <v>1185.8000000000011</v>
      </c>
      <c r="J49" s="40">
        <f t="shared" si="26"/>
        <v>419.13000000000102</v>
      </c>
      <c r="K49" s="40">
        <f t="shared" si="26"/>
        <v>33740.71</v>
      </c>
      <c r="L49" s="40">
        <f t="shared" si="26"/>
        <v>-3350.8100000000004</v>
      </c>
      <c r="M49" s="40">
        <f t="shared" ref="M49:O49" si="27">(M48+M47)-(M46+M45)</f>
        <v>-2935.369999999999</v>
      </c>
      <c r="N49" s="40">
        <f t="shared" si="27"/>
        <v>-1484.0299999999997</v>
      </c>
      <c r="O49" s="40">
        <f t="shared" si="27"/>
        <v>-6715.0099999999993</v>
      </c>
      <c r="P49" s="41">
        <f>D49+E49+F49+G49+H49+I49+J49+K49+L49+M49+N49+O49</f>
        <v>8936.0000000000036</v>
      </c>
      <c r="Q49" s="41"/>
    </row>
    <row r="50" spans="1:17">
      <c r="A50" s="29" t="s">
        <v>44</v>
      </c>
      <c r="B50" s="11" t="s">
        <v>22</v>
      </c>
      <c r="C50" s="40">
        <v>2585.3000000000002</v>
      </c>
      <c r="D50" s="40">
        <f t="shared" ref="D50:F50" si="28">(D46+D45)-D44</f>
        <v>1829.9599999999991</v>
      </c>
      <c r="E50" s="40">
        <f t="shared" si="28"/>
        <v>247.79999999999927</v>
      </c>
      <c r="F50" s="40">
        <f t="shared" si="28"/>
        <v>998.86999999999898</v>
      </c>
      <c r="G50" s="40">
        <f t="shared" ref="G50:L50" si="29">(G46+G45)-G44</f>
        <v>472.35000000000036</v>
      </c>
      <c r="H50" s="40">
        <f t="shared" si="29"/>
        <v>-6648.5999999999995</v>
      </c>
      <c r="I50" s="40">
        <f t="shared" si="29"/>
        <v>-1682.7900000000009</v>
      </c>
      <c r="J50" s="40">
        <f t="shared" si="29"/>
        <v>-5010.76</v>
      </c>
      <c r="K50" s="40">
        <f t="shared" si="29"/>
        <v>-3652.33</v>
      </c>
      <c r="L50" s="40">
        <f t="shared" si="29"/>
        <v>-4153.1499999999996</v>
      </c>
      <c r="M50" s="40">
        <f t="shared" ref="M50:O50" si="30">(M46+M45)-M44</f>
        <v>-1249.3900000000012</v>
      </c>
      <c r="N50" s="40">
        <f t="shared" si="30"/>
        <v>-4262.4799999999996</v>
      </c>
      <c r="O50" s="40">
        <f t="shared" si="30"/>
        <v>-1824.8300000000017</v>
      </c>
      <c r="P50" s="41">
        <f>D50+E50+F50+G50+H50+I50+J50+K50+L50+M50+N50+O50</f>
        <v>-24935.350000000002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>
        <v>3592.16</v>
      </c>
      <c r="D52" s="42">
        <f>D53/5.94</f>
        <v>327.99999999999994</v>
      </c>
      <c r="E52" s="42">
        <f t="shared" ref="E52:I52" si="31">E53/5.94</f>
        <v>420</v>
      </c>
      <c r="F52" s="42">
        <f t="shared" si="31"/>
        <v>339</v>
      </c>
      <c r="G52" s="42">
        <f t="shared" si="31"/>
        <v>365.99999999999994</v>
      </c>
      <c r="H52" s="42">
        <f t="shared" si="31"/>
        <v>401</v>
      </c>
      <c r="I52" s="42">
        <f t="shared" si="31"/>
        <v>412.99999999999994</v>
      </c>
      <c r="J52" s="42">
        <f>J53/6.18</f>
        <v>528</v>
      </c>
      <c r="K52" s="42">
        <f t="shared" ref="K52:N52" si="32">K53/6.18</f>
        <v>497.00000000000006</v>
      </c>
      <c r="L52" s="42">
        <f t="shared" si="32"/>
        <v>585</v>
      </c>
      <c r="M52" s="42">
        <f t="shared" si="32"/>
        <v>505.00000000000006</v>
      </c>
      <c r="N52" s="42">
        <f t="shared" si="32"/>
        <v>438.00000000000006</v>
      </c>
      <c r="O52" s="42">
        <f>O53/6.18</f>
        <v>436</v>
      </c>
      <c r="P52" s="41">
        <f>D52+E52+F52+G52+H52+I52+J52+K52+L52+M52+N52+O52</f>
        <v>5256</v>
      </c>
      <c r="Q52" s="43"/>
    </row>
    <row r="53" spans="1:17" ht="45.75">
      <c r="A53" s="28" t="s">
        <v>68</v>
      </c>
      <c r="B53" s="11" t="s">
        <v>22</v>
      </c>
      <c r="C53" s="42">
        <v>20687.16</v>
      </c>
      <c r="D53" s="42">
        <v>1948.32</v>
      </c>
      <c r="E53" s="42">
        <v>2494.8000000000002</v>
      </c>
      <c r="F53" s="42">
        <v>2013.66</v>
      </c>
      <c r="G53" s="42">
        <v>2174.04</v>
      </c>
      <c r="H53" s="42">
        <v>2381.94</v>
      </c>
      <c r="I53" s="42">
        <v>2453.2199999999998</v>
      </c>
      <c r="J53" s="42">
        <v>3263.04</v>
      </c>
      <c r="K53" s="42">
        <v>3071.46</v>
      </c>
      <c r="L53" s="42">
        <v>3615.3</v>
      </c>
      <c r="M53" s="42">
        <v>3120.9</v>
      </c>
      <c r="N53" s="42">
        <v>2706.84</v>
      </c>
      <c r="O53" s="43">
        <v>2694.48</v>
      </c>
      <c r="P53" s="41">
        <f>D53+E53+F53+G53+H53+I53+J53+K53+L53+M53+N53+O53</f>
        <v>31938</v>
      </c>
      <c r="Q53" s="43"/>
    </row>
    <row r="54" spans="1:17">
      <c r="A54" s="15" t="s">
        <v>52</v>
      </c>
      <c r="B54" s="11" t="s">
        <v>22</v>
      </c>
      <c r="C54" s="42">
        <v>21411.18</v>
      </c>
      <c r="D54" s="42">
        <v>2369.4899999999998</v>
      </c>
      <c r="E54" s="42">
        <v>2551.85</v>
      </c>
      <c r="F54" s="42">
        <v>2243.56</v>
      </c>
      <c r="G54" s="42">
        <v>2282.7600000000002</v>
      </c>
      <c r="H54" s="42">
        <v>853.07</v>
      </c>
      <c r="I54" s="42">
        <v>2065.9499999999998</v>
      </c>
      <c r="J54" s="42">
        <v>2101.75</v>
      </c>
      <c r="K54" s="42">
        <v>2224.16</v>
      </c>
      <c r="L54" s="42">
        <v>2651.81</v>
      </c>
      <c r="M54" s="42">
        <v>2831.03</v>
      </c>
      <c r="N54" s="42">
        <v>1722.62</v>
      </c>
      <c r="O54" s="43">
        <v>2271.13</v>
      </c>
      <c r="P54" s="41">
        <f>D54+E54+F54+G54+H54+I54+J54+K54+L54+M54+N54+O54</f>
        <v>26169.18</v>
      </c>
      <c r="Q54" s="43"/>
    </row>
    <row r="55" spans="1:17">
      <c r="A55" s="15" t="s">
        <v>53</v>
      </c>
      <c r="B55" s="1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24"/>
        <v>0</v>
      </c>
      <c r="Q55" s="43"/>
    </row>
    <row r="56" spans="1:17">
      <c r="A56" s="15" t="s">
        <v>54</v>
      </c>
      <c r="B56" s="11" t="s">
        <v>22</v>
      </c>
      <c r="C56" s="42">
        <v>9580.1200000000008</v>
      </c>
      <c r="D56" s="42">
        <v>907.05</v>
      </c>
      <c r="E56" s="42">
        <v>1070.52</v>
      </c>
      <c r="F56" s="42">
        <v>1479.59</v>
      </c>
      <c r="G56" s="42">
        <v>1192.17</v>
      </c>
      <c r="H56" s="42">
        <v>3079.14</v>
      </c>
      <c r="I56" s="42">
        <v>3252.64</v>
      </c>
      <c r="J56" s="42">
        <v>2914.35</v>
      </c>
      <c r="K56" s="42">
        <v>9952.27</v>
      </c>
      <c r="L56" s="42">
        <v>1319.05</v>
      </c>
      <c r="M56" s="42">
        <v>1183.07</v>
      </c>
      <c r="N56" s="42">
        <v>1136.72</v>
      </c>
      <c r="O56" s="43">
        <v>713.38</v>
      </c>
      <c r="P56" s="41">
        <f>D56+E56+F56+G56+H56+I56+J56+K56+L56+M56+N56+O56</f>
        <v>28199.95</v>
      </c>
      <c r="Q56" s="43"/>
    </row>
    <row r="57" spans="1:17">
      <c r="A57" s="16" t="s">
        <v>55</v>
      </c>
      <c r="B57" s="13"/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24"/>
        <v>0</v>
      </c>
      <c r="Q57" s="43"/>
    </row>
    <row r="58" spans="1:17">
      <c r="A58" s="26" t="s">
        <v>28</v>
      </c>
      <c r="B58" s="13" t="s">
        <v>22</v>
      </c>
      <c r="C58" s="43">
        <v>-11831.06</v>
      </c>
      <c r="D58" s="43">
        <f>(D56+D57)-(D54+D55)</f>
        <v>-1462.4399999999998</v>
      </c>
      <c r="E58" s="43">
        <f t="shared" ref="E58:F58" si="33">(E56+E57)-(E54+E55)</f>
        <v>-1481.33</v>
      </c>
      <c r="F58" s="43">
        <f t="shared" si="33"/>
        <v>-763.97</v>
      </c>
      <c r="G58" s="43">
        <f t="shared" ref="G58:L58" si="34">(G57+G56)-(G55+G54)</f>
        <v>-1090.5900000000001</v>
      </c>
      <c r="H58" s="43">
        <f t="shared" si="34"/>
        <v>2226.0699999999997</v>
      </c>
      <c r="I58" s="43">
        <f t="shared" si="34"/>
        <v>1186.69</v>
      </c>
      <c r="J58" s="43">
        <f t="shared" si="34"/>
        <v>812.59999999999991</v>
      </c>
      <c r="K58" s="43">
        <f t="shared" si="34"/>
        <v>7728.1100000000006</v>
      </c>
      <c r="L58" s="43">
        <f t="shared" si="34"/>
        <v>-1332.76</v>
      </c>
      <c r="M58" s="43">
        <f t="shared" ref="M58:O58" si="35">(M57+M56)-(M55+M54)</f>
        <v>-1647.9600000000003</v>
      </c>
      <c r="N58" s="43">
        <f t="shared" si="35"/>
        <v>-585.89999999999986</v>
      </c>
      <c r="O58" s="43">
        <f t="shared" si="35"/>
        <v>-1557.75</v>
      </c>
      <c r="P58" s="41">
        <f>D58+E58+F58+G58+H58+I58+J58+K58+L58+M58+N58+O58</f>
        <v>2030.7700000000004</v>
      </c>
      <c r="Q58" s="43"/>
    </row>
    <row r="59" spans="1:17">
      <c r="A59" s="29" t="s">
        <v>44</v>
      </c>
      <c r="B59" s="13" t="s">
        <v>22</v>
      </c>
      <c r="C59" s="43">
        <v>724.02</v>
      </c>
      <c r="D59" s="43">
        <f t="shared" ref="D59:F59" si="36">(D54+D55)-D53</f>
        <v>421.16999999999985</v>
      </c>
      <c r="E59" s="43">
        <f t="shared" si="36"/>
        <v>57.049999999999727</v>
      </c>
      <c r="F59" s="43">
        <f t="shared" si="36"/>
        <v>229.89999999999986</v>
      </c>
      <c r="G59" s="43">
        <f t="shared" ref="G59:L59" si="37">(G54+G55)-G53</f>
        <v>108.72000000000025</v>
      </c>
      <c r="H59" s="43">
        <f t="shared" si="37"/>
        <v>-1528.87</v>
      </c>
      <c r="I59" s="43">
        <f t="shared" si="37"/>
        <v>-387.27</v>
      </c>
      <c r="J59" s="43">
        <f t="shared" si="37"/>
        <v>-1161.29</v>
      </c>
      <c r="K59" s="43">
        <f t="shared" si="37"/>
        <v>-847.30000000000018</v>
      </c>
      <c r="L59" s="43">
        <f t="shared" si="37"/>
        <v>-963.49000000000024</v>
      </c>
      <c r="M59" s="43">
        <f t="shared" ref="M59:O59" si="38">(M54+M55)-M53</f>
        <v>-289.86999999999989</v>
      </c>
      <c r="N59" s="43">
        <f t="shared" si="38"/>
        <v>-984.22000000000025</v>
      </c>
      <c r="O59" s="43">
        <f t="shared" si="38"/>
        <v>-423.34999999999991</v>
      </c>
      <c r="P59" s="41">
        <f>D59+E59+F59+G59+H59+I59+J59+K59+L59+M59+N59+O59</f>
        <v>-5768.82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>
        <v>59343.3</v>
      </c>
      <c r="D61" s="41">
        <v>6593.7</v>
      </c>
      <c r="E61" s="41">
        <v>6593.7</v>
      </c>
      <c r="F61" s="41">
        <v>6593.7</v>
      </c>
      <c r="G61" s="41">
        <v>6593.7</v>
      </c>
      <c r="H61" s="41">
        <v>6593.7</v>
      </c>
      <c r="I61" s="41">
        <v>6593.7</v>
      </c>
      <c r="J61" s="41">
        <v>6593.7</v>
      </c>
      <c r="K61" s="41">
        <v>6593.7</v>
      </c>
      <c r="L61" s="41">
        <v>6593.7</v>
      </c>
      <c r="M61" s="41">
        <v>6593.7</v>
      </c>
      <c r="N61" s="41">
        <v>6593.7</v>
      </c>
      <c r="O61" s="41">
        <v>6593.7</v>
      </c>
      <c r="P61" s="41">
        <f>D61+E61+F61+G61+H61+I61+J61+K61+L61+M61+N61+O61</f>
        <v>79124.39999999998</v>
      </c>
      <c r="Q61" s="12"/>
    </row>
    <row r="62" spans="1:17">
      <c r="A62" s="16" t="s">
        <v>57</v>
      </c>
      <c r="B62" s="13" t="s">
        <v>22</v>
      </c>
      <c r="C62" s="41">
        <v>36504.93</v>
      </c>
      <c r="D62" s="41">
        <v>7342.93</v>
      </c>
      <c r="E62" s="41">
        <v>9463.23</v>
      </c>
      <c r="F62" s="41">
        <v>4079.86</v>
      </c>
      <c r="G62" s="41">
        <v>9274.64</v>
      </c>
      <c r="H62" s="41">
        <v>8458.74</v>
      </c>
      <c r="I62" s="41">
        <v>3006.34</v>
      </c>
      <c r="J62" s="41">
        <v>3017.46</v>
      </c>
      <c r="K62" s="41">
        <v>19181.96</v>
      </c>
      <c r="L62" s="41">
        <v>11748.96</v>
      </c>
      <c r="M62" s="41">
        <v>73536.67</v>
      </c>
      <c r="N62" s="41">
        <v>21921.48</v>
      </c>
      <c r="O62" s="41">
        <v>15427.38</v>
      </c>
      <c r="P62" s="41">
        <f>D62+E62+F62+G62+H62+I62+J62+K62+L62+M62+N62+O62</f>
        <v>186459.65</v>
      </c>
      <c r="Q62" s="12"/>
    </row>
    <row r="63" spans="1:17">
      <c r="A63" s="16" t="s">
        <v>58</v>
      </c>
      <c r="B63" s="13"/>
      <c r="C63" s="41">
        <v>95848.23</v>
      </c>
      <c r="D63" s="41">
        <f>D62+D61</f>
        <v>13936.630000000001</v>
      </c>
      <c r="E63" s="41">
        <f t="shared" ref="E63:O63" si="39">E62+E61</f>
        <v>16056.93</v>
      </c>
      <c r="F63" s="41">
        <f t="shared" si="39"/>
        <v>10673.56</v>
      </c>
      <c r="G63" s="41">
        <f t="shared" si="39"/>
        <v>15868.34</v>
      </c>
      <c r="H63" s="41">
        <f t="shared" si="39"/>
        <v>15052.439999999999</v>
      </c>
      <c r="I63" s="41">
        <f t="shared" si="39"/>
        <v>9600.0400000000009</v>
      </c>
      <c r="J63" s="41">
        <f t="shared" si="39"/>
        <v>9611.16</v>
      </c>
      <c r="K63" s="41">
        <f t="shared" si="39"/>
        <v>25775.66</v>
      </c>
      <c r="L63" s="41">
        <f t="shared" si="39"/>
        <v>18342.66</v>
      </c>
      <c r="M63" s="41">
        <f t="shared" si="39"/>
        <v>80130.37</v>
      </c>
      <c r="N63" s="41">
        <f t="shared" si="39"/>
        <v>28515.18</v>
      </c>
      <c r="O63" s="41">
        <f t="shared" si="39"/>
        <v>22021.079999999998</v>
      </c>
      <c r="P63" s="41">
        <f>D63+E63+F63+G63+H63+I63+J63+K63+L63+M63+N63+O63</f>
        <v>265584.05</v>
      </c>
      <c r="Q63" s="12"/>
    </row>
    <row r="64" spans="1:17" ht="22.5">
      <c r="A64" s="33" t="s">
        <v>59</v>
      </c>
      <c r="B64" s="13" t="s">
        <v>22</v>
      </c>
      <c r="C64" s="41">
        <v>365472.54</v>
      </c>
      <c r="D64" s="41">
        <f t="shared" ref="D64:F64" si="40">D41+D50+D59</f>
        <v>-30443.21</v>
      </c>
      <c r="E64" s="41">
        <f t="shared" si="40"/>
        <v>-45154.859999999986</v>
      </c>
      <c r="F64" s="41">
        <f t="shared" si="40"/>
        <v>-8711.6700000000037</v>
      </c>
      <c r="G64" s="41">
        <f t="shared" ref="G64:L64" si="41">G41+G50+G59</f>
        <v>12787.940000000002</v>
      </c>
      <c r="H64" s="41">
        <f t="shared" si="41"/>
        <v>53143.95</v>
      </c>
      <c r="I64" s="41">
        <f t="shared" si="41"/>
        <v>51069.48</v>
      </c>
      <c r="J64" s="41">
        <f t="shared" si="41"/>
        <v>-8410.48</v>
      </c>
      <c r="K64" s="41">
        <f t="shared" si="41"/>
        <v>-4499.63</v>
      </c>
      <c r="L64" s="41">
        <f t="shared" si="41"/>
        <v>-5116.6399999999994</v>
      </c>
      <c r="M64" s="41">
        <f t="shared" ref="M64:O64" si="42">M41+M50+M59</f>
        <v>-1538.050000000002</v>
      </c>
      <c r="N64" s="41">
        <f t="shared" si="42"/>
        <v>-5246.2299999999987</v>
      </c>
      <c r="O64" s="41">
        <f t="shared" si="42"/>
        <v>-2248.0900000000051</v>
      </c>
      <c r="P64" s="41">
        <f>D64+E64+F64+G64+H64+I64+J64+K64+L64+M64+N64+O64</f>
        <v>5632.5100000000202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66">
        <v>-17235.07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P64+P15-P63+P12</f>
        <v>-264139.58</v>
      </c>
      <c r="Q66" s="50">
        <f>C66+P66</f>
        <v>-281374.65000000002</v>
      </c>
    </row>
    <row r="67" spans="1:17" ht="22.5">
      <c r="A67" s="33" t="s">
        <v>70</v>
      </c>
      <c r="B67" s="13" t="s">
        <v>22</v>
      </c>
      <c r="C67" s="66">
        <v>393659.41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v>-135352.39000000001</v>
      </c>
      <c r="Q67" s="50">
        <f>C67+P67</f>
        <v>258307.01999999996</v>
      </c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workbookViewId="0">
      <selection activeCell="K68" sqref="K68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70"/>
      <c r="B1" s="70"/>
      <c r="C1" s="2"/>
      <c r="D1" s="70"/>
      <c r="E1" s="70"/>
      <c r="F1" s="70"/>
      <c r="G1" s="70"/>
      <c r="H1" s="70"/>
      <c r="I1" s="70"/>
      <c r="J1" s="70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71"/>
      <c r="C2" s="3"/>
      <c r="D2" s="3"/>
      <c r="E2" s="3"/>
      <c r="F2" s="3"/>
      <c r="G2" s="3"/>
      <c r="H2" s="3"/>
      <c r="I2" s="3"/>
      <c r="J2" s="3"/>
      <c r="K2" s="71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74</v>
      </c>
      <c r="B4" s="7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7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1495.6</v>
      </c>
      <c r="E7" s="42">
        <v>1495.6</v>
      </c>
      <c r="F7" s="42">
        <v>1495.6</v>
      </c>
      <c r="G7" s="42">
        <v>1495.6</v>
      </c>
      <c r="H7" s="42">
        <v>1495.6</v>
      </c>
      <c r="I7" s="42">
        <v>1495.6</v>
      </c>
      <c r="J7" s="42">
        <v>1495.6</v>
      </c>
      <c r="K7" s="42">
        <v>1495.6</v>
      </c>
      <c r="L7" s="42">
        <v>1495.6</v>
      </c>
      <c r="M7" s="42">
        <v>1495.6</v>
      </c>
      <c r="N7" s="42">
        <v>1495.6</v>
      </c>
      <c r="O7" s="42">
        <v>1495.6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9.5</v>
      </c>
      <c r="E8" s="45">
        <v>9.5</v>
      </c>
      <c r="F8" s="45">
        <v>9.5</v>
      </c>
      <c r="G8" s="45">
        <v>9.5</v>
      </c>
      <c r="H8" s="45">
        <v>9.5</v>
      </c>
      <c r="I8" s="45">
        <v>9.5</v>
      </c>
      <c r="J8" s="45">
        <v>9.5</v>
      </c>
      <c r="K8" s="45">
        <v>9.5</v>
      </c>
      <c r="L8" s="45">
        <v>9.5</v>
      </c>
      <c r="M8" s="45">
        <v>9.5</v>
      </c>
      <c r="N8" s="45">
        <v>9.5</v>
      </c>
      <c r="O8" s="45">
        <v>9.5</v>
      </c>
      <c r="P8" s="44"/>
      <c r="Q8" s="44"/>
    </row>
    <row r="9" spans="1:18">
      <c r="A9" s="15" t="s">
        <v>23</v>
      </c>
      <c r="B9" s="11" t="s">
        <v>22</v>
      </c>
      <c r="C9" s="42">
        <v>492192.82</v>
      </c>
      <c r="D9" s="42">
        <f>D15+D16+D21+D25+D29++D36+D37++D45+D46+D54+D55</f>
        <v>70816.81</v>
      </c>
      <c r="E9" s="42">
        <f t="shared" ref="E9:O9" si="0">E15+E16+E21+E25+E29++E36+E37++E45+E46+E54+E55</f>
        <v>70308.81</v>
      </c>
      <c r="F9" s="42">
        <f t="shared" si="0"/>
        <v>70184.98</v>
      </c>
      <c r="G9" s="42">
        <f t="shared" si="0"/>
        <v>69262.31</v>
      </c>
      <c r="H9" s="42">
        <f t="shared" si="0"/>
        <v>68779.020000000019</v>
      </c>
      <c r="I9" s="42">
        <f t="shared" si="0"/>
        <v>69287.02</v>
      </c>
      <c r="J9" s="42">
        <f t="shared" si="0"/>
        <v>71349.790000000008</v>
      </c>
      <c r="K9" s="42">
        <f t="shared" si="0"/>
        <v>93413.500000000015</v>
      </c>
      <c r="L9" s="42">
        <f t="shared" si="0"/>
        <v>79418.909999999989</v>
      </c>
      <c r="M9" s="42">
        <f t="shared" si="0"/>
        <v>88706.98</v>
      </c>
      <c r="N9" s="42">
        <f t="shared" si="0"/>
        <v>91165.89999999998</v>
      </c>
      <c r="O9" s="42">
        <f t="shared" si="0"/>
        <v>92701.849999999991</v>
      </c>
      <c r="P9" s="41">
        <f>D9+E9+F9+G9+H9+I9+J9+K9+L9+M9+N9+O9</f>
        <v>935395.88</v>
      </c>
      <c r="Q9" s="43"/>
    </row>
    <row r="10" spans="1:18">
      <c r="A10" s="15" t="s">
        <v>24</v>
      </c>
      <c r="B10" s="11" t="s">
        <v>22</v>
      </c>
      <c r="C10" s="42">
        <v>285262.55</v>
      </c>
      <c r="D10" s="42">
        <f>D17+D18+D22+D26+D30+D38+D39+D47+D48+D56+D57</f>
        <v>34480.800000000003</v>
      </c>
      <c r="E10" s="42">
        <f t="shared" ref="E10:O10" si="1">E17+E18+E22+E26+E30+E38+E39+E47+E48+E56+E57</f>
        <v>53647.83</v>
      </c>
      <c r="F10" s="42">
        <f t="shared" si="1"/>
        <v>39786.769999999997</v>
      </c>
      <c r="G10" s="42">
        <f t="shared" si="1"/>
        <v>40382.120000000003</v>
      </c>
      <c r="H10" s="42">
        <f t="shared" si="1"/>
        <v>72690.789999999994</v>
      </c>
      <c r="I10" s="42">
        <f t="shared" si="1"/>
        <v>40785.72</v>
      </c>
      <c r="J10" s="42">
        <f t="shared" si="1"/>
        <v>176769.75</v>
      </c>
      <c r="K10" s="42">
        <f t="shared" si="1"/>
        <v>63889.95</v>
      </c>
      <c r="L10" s="42">
        <f t="shared" si="1"/>
        <v>65699.970000000016</v>
      </c>
      <c r="M10" s="42">
        <f t="shared" si="1"/>
        <v>67375.889999999985</v>
      </c>
      <c r="N10" s="42">
        <f t="shared" si="1"/>
        <v>89101.37</v>
      </c>
      <c r="O10" s="42">
        <f t="shared" si="1"/>
        <v>93359.930000000008</v>
      </c>
      <c r="P10" s="41">
        <f>D10+E10+F10+G10+H10+I10+J10+K10+L10+M10+N10+O10</f>
        <v>837970.89000000013</v>
      </c>
      <c r="Q10" s="43"/>
    </row>
    <row r="11" spans="1:18">
      <c r="A11" s="15" t="s">
        <v>25</v>
      </c>
      <c r="B11" s="11" t="s">
        <v>26</v>
      </c>
      <c r="C11" s="42">
        <v>57.96</v>
      </c>
      <c r="D11" s="42">
        <f t="shared" ref="D11:P11" si="2">(D10*100)/D9</f>
        <v>48.690134446891925</v>
      </c>
      <c r="E11" s="42">
        <f t="shared" si="2"/>
        <v>76.303140388807606</v>
      </c>
      <c r="F11" s="42">
        <f t="shared" si="2"/>
        <v>56.688439606308926</v>
      </c>
      <c r="G11" s="42">
        <f t="shared" si="2"/>
        <v>58.303166613992524</v>
      </c>
      <c r="H11" s="42">
        <f t="shared" si="2"/>
        <v>105.68744654983449</v>
      </c>
      <c r="I11" s="42">
        <f t="shared" si="2"/>
        <v>58.864878298994526</v>
      </c>
      <c r="J11" s="42">
        <f t="shared" si="2"/>
        <v>247.75090438247958</v>
      </c>
      <c r="K11" s="42">
        <f t="shared" si="2"/>
        <v>68.394771633650379</v>
      </c>
      <c r="L11" s="42">
        <f t="shared" si="2"/>
        <v>82.725852067221808</v>
      </c>
      <c r="M11" s="42">
        <f t="shared" si="2"/>
        <v>75.953312805824282</v>
      </c>
      <c r="N11" s="42">
        <f t="shared" si="2"/>
        <v>97.735414228346372</v>
      </c>
      <c r="O11" s="42">
        <f t="shared" si="2"/>
        <v>100.70988874547812</v>
      </c>
      <c r="P11" s="42">
        <f t="shared" si="2"/>
        <v>89.5846248542382</v>
      </c>
      <c r="Q11" s="43"/>
    </row>
    <row r="12" spans="1:18">
      <c r="A12" s="30" t="s">
        <v>28</v>
      </c>
      <c r="B12" s="27" t="s">
        <v>22</v>
      </c>
      <c r="C12" s="46">
        <v>-206930.27</v>
      </c>
      <c r="D12" s="46">
        <f t="shared" ref="D12:O12" si="3">D10-D9</f>
        <v>-36336.009999999995</v>
      </c>
      <c r="E12" s="46">
        <f t="shared" si="3"/>
        <v>-16660.979999999996</v>
      </c>
      <c r="F12" s="46">
        <f t="shared" si="3"/>
        <v>-30398.21</v>
      </c>
      <c r="G12" s="46">
        <f t="shared" si="3"/>
        <v>-28880.189999999995</v>
      </c>
      <c r="H12" s="46">
        <f t="shared" si="3"/>
        <v>3911.769999999975</v>
      </c>
      <c r="I12" s="46">
        <f t="shared" si="3"/>
        <v>-28501.300000000003</v>
      </c>
      <c r="J12" s="46">
        <f t="shared" si="3"/>
        <v>105419.95999999999</v>
      </c>
      <c r="K12" s="46">
        <f t="shared" si="3"/>
        <v>-29523.550000000017</v>
      </c>
      <c r="L12" s="46">
        <f t="shared" si="3"/>
        <v>-13718.939999999973</v>
      </c>
      <c r="M12" s="46">
        <f t="shared" si="3"/>
        <v>-21331.090000000011</v>
      </c>
      <c r="N12" s="46">
        <f t="shared" si="3"/>
        <v>-2064.5299999999843</v>
      </c>
      <c r="O12" s="46">
        <f t="shared" si="3"/>
        <v>658.0800000000163</v>
      </c>
      <c r="P12" s="41">
        <f>D12+E12+F12+G12+H12+I12+J12+K12+L12+M12+N12+O12</f>
        <v>-97424.989999999991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>
        <v>99535.49</v>
      </c>
      <c r="D15" s="40">
        <v>14219.6</v>
      </c>
      <c r="E15" s="40">
        <v>14219.6</v>
      </c>
      <c r="F15" s="40">
        <v>14219.6</v>
      </c>
      <c r="G15" s="40">
        <v>14211.25</v>
      </c>
      <c r="H15" s="40">
        <v>14208.2</v>
      </c>
      <c r="I15" s="40">
        <v>14208.2</v>
      </c>
      <c r="J15" s="40">
        <v>14208.2</v>
      </c>
      <c r="K15" s="40">
        <v>14208.2</v>
      </c>
      <c r="L15" s="40">
        <v>14208.2</v>
      </c>
      <c r="M15" s="40">
        <v>14208.2</v>
      </c>
      <c r="N15" s="40">
        <v>14208.2</v>
      </c>
      <c r="O15" s="40">
        <v>14208.2</v>
      </c>
      <c r="P15" s="41">
        <f>K15+L15+M15+N15+O15+J15+I15+H15+G15</f>
        <v>127876.84999999999</v>
      </c>
      <c r="Q15" s="12"/>
    </row>
    <row r="16" spans="1:18" ht="23.25">
      <c r="A16" s="28" t="s">
        <v>31</v>
      </c>
      <c r="B16" s="27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19929.599999999999</v>
      </c>
      <c r="L16" s="40">
        <v>4336.67</v>
      </c>
      <c r="M16" s="40">
        <v>4932.3999999999996</v>
      </c>
      <c r="N16" s="40">
        <v>4932.3999999999996</v>
      </c>
      <c r="O16" s="40">
        <v>5697.15</v>
      </c>
      <c r="P16" s="41">
        <f>K16+L16+M16+N16+O16+J16+I16+H16+G16</f>
        <v>39828.22</v>
      </c>
      <c r="Q16" s="12"/>
    </row>
    <row r="17" spans="1:17" ht="23.25">
      <c r="A17" s="28" t="s">
        <v>32</v>
      </c>
      <c r="B17" s="27" t="s">
        <v>22</v>
      </c>
      <c r="C17" s="40">
        <v>56009.33</v>
      </c>
      <c r="D17" s="40">
        <v>8398</v>
      </c>
      <c r="E17" s="40">
        <v>13766.45</v>
      </c>
      <c r="F17" s="40">
        <v>7445.28</v>
      </c>
      <c r="G17" s="40">
        <v>7737.3</v>
      </c>
      <c r="H17" s="40">
        <v>11605.87</v>
      </c>
      <c r="I17" s="40">
        <v>8225.6</v>
      </c>
      <c r="J17" s="40">
        <v>28828.02</v>
      </c>
      <c r="K17" s="40">
        <v>14805.36</v>
      </c>
      <c r="L17" s="40">
        <v>10769.78</v>
      </c>
      <c r="M17" s="40">
        <v>10232.56</v>
      </c>
      <c r="N17" s="40">
        <v>14461.1</v>
      </c>
      <c r="O17" s="41">
        <v>10969.58</v>
      </c>
      <c r="P17" s="41">
        <f>K17+L17+M17+N17+O17+J17+I17+H17+G17</f>
        <v>117635.17</v>
      </c>
      <c r="Q17" s="12"/>
    </row>
    <row r="18" spans="1:17" ht="23.25">
      <c r="A18" s="28" t="s">
        <v>33</v>
      </c>
      <c r="B18" s="27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8531.16</v>
      </c>
      <c r="M18" s="40">
        <v>5387.16</v>
      </c>
      <c r="N18" s="40">
        <v>11228.8</v>
      </c>
      <c r="O18" s="40">
        <v>7612.07</v>
      </c>
      <c r="P18" s="41">
        <f t="shared" ref="P18:P19" si="4">K18+L18+M18+N18+O18+J18+I18+H18+G18</f>
        <v>32759.19</v>
      </c>
      <c r="Q18" s="12"/>
    </row>
    <row r="19" spans="1:17">
      <c r="A19" s="30" t="s">
        <v>28</v>
      </c>
      <c r="B19" s="27" t="s">
        <v>22</v>
      </c>
      <c r="C19" s="40">
        <v>-43526.16</v>
      </c>
      <c r="D19" s="40">
        <f>D17-D15</f>
        <v>-5821.6</v>
      </c>
      <c r="E19" s="40">
        <f t="shared" ref="E19:F19" si="5">E17-E15</f>
        <v>-453.14999999999964</v>
      </c>
      <c r="F19" s="40">
        <f t="shared" si="5"/>
        <v>-6774.3200000000006</v>
      </c>
      <c r="G19" s="40">
        <f t="shared" ref="G19:O19" si="6">(G18+G17)-(G16+G15)</f>
        <v>-6473.95</v>
      </c>
      <c r="H19" s="40">
        <f t="shared" si="6"/>
        <v>-2602.33</v>
      </c>
      <c r="I19" s="40">
        <f t="shared" si="6"/>
        <v>-5982.6</v>
      </c>
      <c r="J19" s="40">
        <f t="shared" si="6"/>
        <v>14619.82</v>
      </c>
      <c r="K19" s="40">
        <f t="shared" si="6"/>
        <v>-19332.440000000002</v>
      </c>
      <c r="L19" s="40">
        <f t="shared" si="6"/>
        <v>756.06999999999971</v>
      </c>
      <c r="M19" s="40">
        <f t="shared" si="6"/>
        <v>-3520.8799999999992</v>
      </c>
      <c r="N19" s="40">
        <f t="shared" si="6"/>
        <v>6549.3000000000029</v>
      </c>
      <c r="O19" s="40">
        <f t="shared" si="6"/>
        <v>-1323.6999999999971</v>
      </c>
      <c r="P19" s="41">
        <f t="shared" si="4"/>
        <v>-17310.709999999995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1595</v>
      </c>
      <c r="L29" s="40">
        <v>1595</v>
      </c>
      <c r="M29" s="40">
        <v>1595</v>
      </c>
      <c r="N29" s="40">
        <v>1595</v>
      </c>
      <c r="O29" s="40">
        <v>1595</v>
      </c>
      <c r="P29" s="40">
        <f>D29+E29+F29+G29+H29+I29+J29+K29+L29+M29+N29+O29</f>
        <v>7975</v>
      </c>
      <c r="Q29" s="12"/>
    </row>
    <row r="30" spans="1:17" ht="22.5">
      <c r="A30" s="56" t="s">
        <v>65</v>
      </c>
      <c r="B30" s="27" t="s">
        <v>22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1080</v>
      </c>
      <c r="M30" s="40">
        <v>1482.84</v>
      </c>
      <c r="N30" s="40">
        <v>1442.16</v>
      </c>
      <c r="O30" s="40">
        <v>1440</v>
      </c>
      <c r="P30" s="40">
        <f>D30+E30+F30+G30+H30+I30+J30+K30+L30+M30+N30+O30</f>
        <v>5445</v>
      </c>
      <c r="Q30" s="12"/>
    </row>
    <row r="31" spans="1:17">
      <c r="A31" s="56" t="s">
        <v>28</v>
      </c>
      <c r="B31" s="27" t="s">
        <v>22</v>
      </c>
      <c r="C31" s="40">
        <v>0</v>
      </c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-1595</v>
      </c>
      <c r="L31" s="40">
        <f t="shared" si="8"/>
        <v>-515</v>
      </c>
      <c r="M31" s="40">
        <f t="shared" si="8"/>
        <v>-112.16000000000008</v>
      </c>
      <c r="N31" s="40">
        <f t="shared" si="8"/>
        <v>-152.83999999999992</v>
      </c>
      <c r="O31" s="40">
        <f t="shared" si="8"/>
        <v>-155</v>
      </c>
      <c r="P31" s="40">
        <f>P30-P29</f>
        <v>-2530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>
        <v>109.66</v>
      </c>
      <c r="D34" s="42">
        <f>D35/1347.98</f>
        <v>35.919998813038774</v>
      </c>
      <c r="E34" s="42">
        <f t="shared" ref="E34:H34" si="9">E35/1347.98</f>
        <v>71.879998219558161</v>
      </c>
      <c r="F34" s="42">
        <f t="shared" si="9"/>
        <v>42.540000593480613</v>
      </c>
      <c r="G34" s="42">
        <f t="shared" si="9"/>
        <v>40.909998664668613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v>0</v>
      </c>
      <c r="M34" s="42">
        <f t="shared" si="10"/>
        <v>26.11</v>
      </c>
      <c r="N34" s="42">
        <f t="shared" si="10"/>
        <v>35.94</v>
      </c>
      <c r="O34" s="42">
        <f t="shared" si="10"/>
        <v>73</v>
      </c>
      <c r="P34" s="41">
        <f>D34+E34+F34+G34+H34+I34+J34+K34+L34+M34+N34+O34</f>
        <v>326.29999629074615</v>
      </c>
      <c r="Q34" s="43"/>
    </row>
    <row r="35" spans="1:17" ht="50.25" customHeight="1">
      <c r="A35" s="28" t="s">
        <v>66</v>
      </c>
      <c r="B35" s="27" t="s">
        <v>22</v>
      </c>
      <c r="C35" s="42">
        <v>147822.18</v>
      </c>
      <c r="D35" s="42">
        <v>48419.44</v>
      </c>
      <c r="E35" s="42">
        <v>96892.800000000003</v>
      </c>
      <c r="F35" s="42">
        <v>57343.07</v>
      </c>
      <c r="G35" s="42">
        <v>55145.86</v>
      </c>
      <c r="H35" s="42">
        <v>0</v>
      </c>
      <c r="I35" s="42">
        <v>52673.43</v>
      </c>
      <c r="J35" s="42">
        <v>57547</v>
      </c>
      <c r="K35" s="42">
        <v>0</v>
      </c>
      <c r="L35" s="42">
        <v>16428.66</v>
      </c>
      <c r="M35" s="42">
        <v>37206.75</v>
      </c>
      <c r="N35" s="42">
        <v>51214.5</v>
      </c>
      <c r="O35" s="43">
        <v>104025</v>
      </c>
      <c r="P35" s="41">
        <f>D35+E35+F35+G35+H35+I35+J35+K35+L35+M35+N35+O35</f>
        <v>576896.51</v>
      </c>
      <c r="Q35" s="43"/>
    </row>
    <row r="36" spans="1:17" ht="23.25">
      <c r="A36" s="28" t="s">
        <v>40</v>
      </c>
      <c r="B36" s="27" t="s">
        <v>22</v>
      </c>
      <c r="C36" s="42">
        <v>333674.56</v>
      </c>
      <c r="D36" s="42">
        <v>48421.56</v>
      </c>
      <c r="E36" s="42">
        <v>48421.56</v>
      </c>
      <c r="F36" s="42">
        <v>48421.56</v>
      </c>
      <c r="G36" s="42">
        <v>48393.07</v>
      </c>
      <c r="H36" s="42">
        <v>48382.73</v>
      </c>
      <c r="I36" s="42">
        <v>48382.73</v>
      </c>
      <c r="J36" s="42">
        <v>51149.52</v>
      </c>
      <c r="K36" s="42">
        <v>51149.52</v>
      </c>
      <c r="L36" s="42">
        <v>51149.52</v>
      </c>
      <c r="M36" s="42">
        <v>51149.52</v>
      </c>
      <c r="N36" s="42">
        <v>51149.52</v>
      </c>
      <c r="O36" s="42">
        <v>51149.52</v>
      </c>
      <c r="P36" s="41">
        <f>D36+E36+F36+G36+H36+I36+J36+K36+L36+M36+N36+O36</f>
        <v>597320.33000000007</v>
      </c>
      <c r="Q36" s="43"/>
    </row>
    <row r="37" spans="1:17">
      <c r="A37" s="15" t="s">
        <v>41</v>
      </c>
      <c r="B37" s="27" t="s">
        <v>22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8396.9599999999991</v>
      </c>
      <c r="N37" s="42">
        <v>11315.36</v>
      </c>
      <c r="O37" s="42">
        <v>18977.580000000002</v>
      </c>
      <c r="P37" s="41">
        <f t="shared" ref="P37:P39" si="11">K37+L37+M37+N37+O37+J37+I37+H37+G37</f>
        <v>38689.9</v>
      </c>
      <c r="Q37" s="43"/>
    </row>
    <row r="38" spans="1:17" ht="23.25">
      <c r="A38" s="28" t="s">
        <v>42</v>
      </c>
      <c r="B38" s="27" t="s">
        <v>22</v>
      </c>
      <c r="C38" s="42">
        <v>197551.3</v>
      </c>
      <c r="D38" s="42">
        <v>23296.87</v>
      </c>
      <c r="E38" s="42">
        <v>34779.629999999997</v>
      </c>
      <c r="F38" s="42">
        <v>29688.12</v>
      </c>
      <c r="G38" s="42">
        <v>28043.85</v>
      </c>
      <c r="H38" s="42">
        <v>50624.56</v>
      </c>
      <c r="I38" s="42">
        <v>29011.02</v>
      </c>
      <c r="J38" s="42">
        <v>133689.37</v>
      </c>
      <c r="K38" s="42">
        <v>43117.4</v>
      </c>
      <c r="L38" s="42">
        <v>40817.730000000003</v>
      </c>
      <c r="M38" s="42">
        <v>43189.84</v>
      </c>
      <c r="N38" s="42">
        <v>50630.58</v>
      </c>
      <c r="O38" s="43">
        <v>56688.59</v>
      </c>
      <c r="P38" s="41">
        <f>D38+E38+F38+G38+H38+I38+J38+K38+L38+M38+N38+O38</f>
        <v>563577.56000000006</v>
      </c>
      <c r="Q38" s="43"/>
    </row>
    <row r="39" spans="1:17">
      <c r="A39" s="15" t="s">
        <v>43</v>
      </c>
      <c r="B39" s="27"/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5007.3999999999996</v>
      </c>
      <c r="O39" s="42">
        <v>11294.45</v>
      </c>
      <c r="P39" s="41">
        <f t="shared" si="11"/>
        <v>16301.85</v>
      </c>
      <c r="Q39" s="43"/>
    </row>
    <row r="40" spans="1:17">
      <c r="A40" s="26" t="s">
        <v>28</v>
      </c>
      <c r="B40" s="27" t="s">
        <v>22</v>
      </c>
      <c r="C40" s="42">
        <v>-136123.26</v>
      </c>
      <c r="D40" s="42">
        <f>(D38+D39)-(D36+D37)</f>
        <v>-25124.69</v>
      </c>
      <c r="E40" s="42">
        <f t="shared" ref="E40:F40" si="12">(E38+E39)-(E36+E37)</f>
        <v>-13641.93</v>
      </c>
      <c r="F40" s="42">
        <f t="shared" si="12"/>
        <v>-18733.439999999999</v>
      </c>
      <c r="G40" s="42">
        <f t="shared" ref="G40:O40" si="13">(G39+G38)-(G37+G36)</f>
        <v>-20349.22</v>
      </c>
      <c r="H40" s="42">
        <f t="shared" si="13"/>
        <v>2241.8299999999945</v>
      </c>
      <c r="I40" s="42">
        <f t="shared" si="13"/>
        <v>-19371.710000000003</v>
      </c>
      <c r="J40" s="42">
        <f t="shared" si="13"/>
        <v>82539.850000000006</v>
      </c>
      <c r="K40" s="42">
        <f t="shared" si="13"/>
        <v>-8032.1199999999953</v>
      </c>
      <c r="L40" s="42">
        <f t="shared" si="13"/>
        <v>-10331.789999999994</v>
      </c>
      <c r="M40" s="42">
        <f t="shared" si="13"/>
        <v>-16356.64</v>
      </c>
      <c r="N40" s="42">
        <f t="shared" si="13"/>
        <v>-6826.8999999999942</v>
      </c>
      <c r="O40" s="42">
        <f t="shared" si="13"/>
        <v>-2144.0600000000122</v>
      </c>
      <c r="P40" s="41">
        <f>D40+E40+F40+G40+H40+I40+J40+K40+L40+M40+N40+O40</f>
        <v>-56130.820000000007</v>
      </c>
      <c r="Q40" s="43"/>
    </row>
    <row r="41" spans="1:17">
      <c r="A41" s="29" t="s">
        <v>44</v>
      </c>
      <c r="B41" s="27" t="s">
        <v>22</v>
      </c>
      <c r="C41" s="42">
        <v>185852.38</v>
      </c>
      <c r="D41" s="42">
        <f t="shared" ref="D41:O41" si="14">(D36+D37)-D35</f>
        <v>2.1199999999953434</v>
      </c>
      <c r="E41" s="42">
        <f t="shared" si="14"/>
        <v>-48471.240000000005</v>
      </c>
      <c r="F41" s="42">
        <f t="shared" si="14"/>
        <v>-8921.510000000002</v>
      </c>
      <c r="G41" s="42">
        <f t="shared" si="14"/>
        <v>-6752.7900000000009</v>
      </c>
      <c r="H41" s="42">
        <f t="shared" si="14"/>
        <v>48382.73</v>
      </c>
      <c r="I41" s="42">
        <f t="shared" si="14"/>
        <v>-4290.6999999999971</v>
      </c>
      <c r="J41" s="42">
        <f t="shared" si="14"/>
        <v>-6397.4800000000032</v>
      </c>
      <c r="K41" s="42">
        <f t="shared" si="14"/>
        <v>51149.52</v>
      </c>
      <c r="L41" s="42">
        <f t="shared" si="14"/>
        <v>34720.86</v>
      </c>
      <c r="M41" s="42">
        <f t="shared" si="14"/>
        <v>22339.729999999996</v>
      </c>
      <c r="N41" s="42">
        <f t="shared" si="14"/>
        <v>11250.379999999997</v>
      </c>
      <c r="O41" s="42">
        <f t="shared" si="14"/>
        <v>-33897.899999999994</v>
      </c>
      <c r="P41" s="41">
        <f>D41+E41+F41+G41+H41+I41+J41+K41+L41+M41+N41+O41</f>
        <v>59113.72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>
        <v>2251.4</v>
      </c>
      <c r="D43" s="40">
        <f>D44/25.81</f>
        <v>328.22898101511043</v>
      </c>
      <c r="E43" s="40">
        <f t="shared" ref="E43:I43" si="15">E44/25.81</f>
        <v>309.86710577295622</v>
      </c>
      <c r="F43" s="40">
        <f t="shared" si="15"/>
        <v>288.22781867493222</v>
      </c>
      <c r="G43" s="40">
        <f t="shared" si="15"/>
        <v>295.92018597442853</v>
      </c>
      <c r="H43" s="40">
        <f t="shared" si="15"/>
        <v>302</v>
      </c>
      <c r="I43" s="40">
        <f t="shared" si="15"/>
        <v>302</v>
      </c>
      <c r="J43" s="40">
        <f>J44/26.64</f>
        <v>318</v>
      </c>
      <c r="K43" s="40">
        <f t="shared" ref="K43:O43" si="16">K44/26.64</f>
        <v>269</v>
      </c>
      <c r="L43" s="40">
        <f t="shared" si="16"/>
        <v>302</v>
      </c>
      <c r="M43" s="40">
        <f t="shared" si="16"/>
        <v>336</v>
      </c>
      <c r="N43" s="40">
        <f t="shared" si="16"/>
        <v>304</v>
      </c>
      <c r="O43" s="40">
        <f t="shared" si="16"/>
        <v>254</v>
      </c>
      <c r="P43" s="41">
        <f>D43+E43+F43+G43+H43+I43+J43+K43+L43+M43+N43+O43</f>
        <v>3609.2440914374274</v>
      </c>
      <c r="Q43" s="41"/>
    </row>
    <row r="44" spans="1:17" ht="45.75">
      <c r="A44" s="28" t="s">
        <v>67</v>
      </c>
      <c r="B44" s="11" t="s">
        <v>22</v>
      </c>
      <c r="C44" s="40">
        <v>57346.11</v>
      </c>
      <c r="D44" s="40">
        <v>8471.59</v>
      </c>
      <c r="E44" s="40">
        <v>7997.67</v>
      </c>
      <c r="F44" s="40">
        <v>7439.16</v>
      </c>
      <c r="G44" s="40">
        <v>7637.7</v>
      </c>
      <c r="H44" s="40">
        <v>7794.62</v>
      </c>
      <c r="I44" s="40">
        <v>7794.62</v>
      </c>
      <c r="J44" s="40">
        <v>8471.52</v>
      </c>
      <c r="K44" s="40">
        <v>7166.16</v>
      </c>
      <c r="L44" s="40">
        <v>8045.28</v>
      </c>
      <c r="M44" s="40">
        <v>8951.0400000000009</v>
      </c>
      <c r="N44" s="40">
        <v>8098.56</v>
      </c>
      <c r="O44" s="41">
        <v>6766.56</v>
      </c>
      <c r="P44" s="41">
        <f>D44+E44+F44+G44+H44+I44+J44+K44+L44+M44+N44+O44</f>
        <v>94634.48000000001</v>
      </c>
      <c r="Q44" s="41"/>
    </row>
    <row r="45" spans="1:17" ht="23.25">
      <c r="A45" s="28" t="s">
        <v>48</v>
      </c>
      <c r="B45" s="11" t="s">
        <v>22</v>
      </c>
      <c r="C45" s="40">
        <v>47946.879999999997</v>
      </c>
      <c r="D45" s="40">
        <v>6646.09</v>
      </c>
      <c r="E45" s="40">
        <v>6233.13</v>
      </c>
      <c r="F45" s="40">
        <v>6132.47</v>
      </c>
      <c r="G45" s="40">
        <v>5412.37</v>
      </c>
      <c r="H45" s="40">
        <v>5030.38</v>
      </c>
      <c r="I45" s="40">
        <v>5443.34</v>
      </c>
      <c r="J45" s="40">
        <v>4860.8500000000004</v>
      </c>
      <c r="K45" s="40">
        <v>5141.5200000000004</v>
      </c>
      <c r="L45" s="40">
        <v>6412.26</v>
      </c>
      <c r="M45" s="40">
        <v>6412.26</v>
      </c>
      <c r="N45" s="40">
        <v>6172.5</v>
      </c>
      <c r="O45" s="41">
        <v>678.08</v>
      </c>
      <c r="P45" s="41">
        <f>D45+E45+F45+G45+H45+I45+J45+K45+L45+M45+N45+O45</f>
        <v>64575.25</v>
      </c>
      <c r="Q45" s="41"/>
    </row>
    <row r="46" spans="1:17" ht="23.25">
      <c r="A46" s="28" t="s">
        <v>49</v>
      </c>
      <c r="B46" s="11" t="s">
        <v>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159.84</v>
      </c>
      <c r="L46" s="40">
        <v>186.48</v>
      </c>
      <c r="M46" s="40">
        <v>426.24</v>
      </c>
      <c r="N46" s="40">
        <v>293.04000000000002</v>
      </c>
      <c r="O46" s="40">
        <v>186.48</v>
      </c>
      <c r="P46" s="41">
        <f t="shared" ref="P46:P57" si="17">K46+L46+M46+N46+O46+J46+I46+H46+G46</f>
        <v>1252.08</v>
      </c>
      <c r="Q46" s="41"/>
    </row>
    <row r="47" spans="1:17">
      <c r="A47" s="15" t="s">
        <v>50</v>
      </c>
      <c r="B47" s="11" t="s">
        <v>22</v>
      </c>
      <c r="C47" s="40">
        <v>25840.55</v>
      </c>
      <c r="D47" s="40">
        <v>2154.81</v>
      </c>
      <c r="E47" s="40">
        <v>4124.05</v>
      </c>
      <c r="F47" s="40">
        <v>2131.2399999999998</v>
      </c>
      <c r="G47" s="40">
        <v>3730.17</v>
      </c>
      <c r="H47" s="40">
        <v>8148.16</v>
      </c>
      <c r="I47" s="40">
        <v>2999.88</v>
      </c>
      <c r="J47" s="40">
        <v>11924.7</v>
      </c>
      <c r="K47" s="40">
        <v>4151.67</v>
      </c>
      <c r="L47" s="40">
        <v>3697.67</v>
      </c>
      <c r="M47" s="40">
        <v>5510.71</v>
      </c>
      <c r="N47" s="40">
        <v>4663.41</v>
      </c>
      <c r="O47" s="41">
        <v>3933.05</v>
      </c>
      <c r="P47" s="41">
        <f>D47+E47+F47+G47+H47+I47+J47+K47+L47+M47+N47+O47</f>
        <v>57169.520000000004</v>
      </c>
      <c r="Q47" s="41"/>
    </row>
    <row r="48" spans="1:17">
      <c r="A48" s="15" t="s">
        <v>51</v>
      </c>
      <c r="B48" s="11" t="s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56.6</v>
      </c>
      <c r="M48" s="40">
        <v>239.76</v>
      </c>
      <c r="N48" s="40">
        <v>422.92</v>
      </c>
      <c r="O48" s="40">
        <v>372.96</v>
      </c>
      <c r="P48" s="41">
        <f t="shared" si="17"/>
        <v>1092.24</v>
      </c>
      <c r="Q48" s="41"/>
    </row>
    <row r="49" spans="1:17">
      <c r="A49" s="26" t="s">
        <v>28</v>
      </c>
      <c r="B49" s="11" t="s">
        <v>22</v>
      </c>
      <c r="C49" s="40">
        <v>-22106.33</v>
      </c>
      <c r="D49" s="40">
        <f>(D47+D48)-(D45+D46)</f>
        <v>-4491.2800000000007</v>
      </c>
      <c r="E49" s="40">
        <f t="shared" ref="E49:F49" si="18">(E47+E48)-(E45+E46)</f>
        <v>-2109.08</v>
      </c>
      <c r="F49" s="40">
        <f t="shared" si="18"/>
        <v>-4001.2300000000005</v>
      </c>
      <c r="G49" s="40">
        <f t="shared" ref="G49:O49" si="19">(G48+G47)-(G46+G45)</f>
        <v>-1682.1999999999998</v>
      </c>
      <c r="H49" s="40">
        <f t="shared" si="19"/>
        <v>3117.7799999999997</v>
      </c>
      <c r="I49" s="40">
        <f t="shared" si="19"/>
        <v>-2443.46</v>
      </c>
      <c r="J49" s="40">
        <f t="shared" si="19"/>
        <v>7063.85</v>
      </c>
      <c r="K49" s="40">
        <f t="shared" si="19"/>
        <v>-1149.6900000000005</v>
      </c>
      <c r="L49" s="40">
        <f t="shared" si="19"/>
        <v>-2844.47</v>
      </c>
      <c r="M49" s="40">
        <f t="shared" si="19"/>
        <v>-1088.0299999999997</v>
      </c>
      <c r="N49" s="40">
        <f t="shared" si="19"/>
        <v>-1379.21</v>
      </c>
      <c r="O49" s="40">
        <f t="shared" si="19"/>
        <v>3441.4500000000003</v>
      </c>
      <c r="P49" s="41">
        <f>D49+E49+F49+G49+H49+I49+J49+K49+L49+M49+N49+O49</f>
        <v>-7565.57</v>
      </c>
      <c r="Q49" s="41"/>
    </row>
    <row r="50" spans="1:17">
      <c r="A50" s="29" t="s">
        <v>44</v>
      </c>
      <c r="B50" s="11" t="s">
        <v>22</v>
      </c>
      <c r="C50" s="40">
        <v>-9399.23</v>
      </c>
      <c r="D50" s="40">
        <f t="shared" ref="D50:O50" si="20">(D46+D45)-D44</f>
        <v>-1825.5</v>
      </c>
      <c r="E50" s="40">
        <f t="shared" si="20"/>
        <v>-1764.54</v>
      </c>
      <c r="F50" s="40">
        <f t="shared" si="20"/>
        <v>-1306.6899999999996</v>
      </c>
      <c r="G50" s="40">
        <f t="shared" si="20"/>
        <v>-2225.33</v>
      </c>
      <c r="H50" s="40">
        <f t="shared" si="20"/>
        <v>-2764.24</v>
      </c>
      <c r="I50" s="40">
        <f t="shared" si="20"/>
        <v>-2351.2799999999997</v>
      </c>
      <c r="J50" s="40">
        <f t="shared" si="20"/>
        <v>-3610.67</v>
      </c>
      <c r="K50" s="40">
        <f t="shared" si="20"/>
        <v>-1864.7999999999993</v>
      </c>
      <c r="L50" s="40">
        <f t="shared" si="20"/>
        <v>-1446.54</v>
      </c>
      <c r="M50" s="40">
        <f t="shared" si="20"/>
        <v>-2112.5400000000009</v>
      </c>
      <c r="N50" s="40">
        <f t="shared" si="20"/>
        <v>-1633.0200000000004</v>
      </c>
      <c r="O50" s="40">
        <f t="shared" si="20"/>
        <v>-5902</v>
      </c>
      <c r="P50" s="41">
        <f>D50+E50+F50+G50+H50+I50+J50+K50+L50+M50+N50+O50</f>
        <v>-28807.149999999998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>
        <v>2261.4</v>
      </c>
      <c r="D52" s="42">
        <f>D53/5.94</f>
        <v>328.22895622895624</v>
      </c>
      <c r="E52" s="42">
        <f t="shared" ref="E52:I52" si="21">E53/5.94</f>
        <v>309.86700336700335</v>
      </c>
      <c r="F52" s="42">
        <f t="shared" si="21"/>
        <v>288.22727272727269</v>
      </c>
      <c r="G52" s="42">
        <f t="shared" si="21"/>
        <v>295.91919191919192</v>
      </c>
      <c r="H52" s="42">
        <f t="shared" si="21"/>
        <v>302</v>
      </c>
      <c r="I52" s="42">
        <f t="shared" si="21"/>
        <v>302</v>
      </c>
      <c r="J52" s="42">
        <f>J53/6.18</f>
        <v>318</v>
      </c>
      <c r="K52" s="42">
        <f t="shared" ref="K52:N52" si="22">K53/6.18</f>
        <v>269</v>
      </c>
      <c r="L52" s="42">
        <f t="shared" si="22"/>
        <v>302</v>
      </c>
      <c r="M52" s="42">
        <f t="shared" si="22"/>
        <v>336</v>
      </c>
      <c r="N52" s="42">
        <f t="shared" si="22"/>
        <v>304</v>
      </c>
      <c r="O52" s="42">
        <f>O53/6.18</f>
        <v>254.00000000000003</v>
      </c>
      <c r="P52" s="41">
        <f>D52+E52+F52+G52+H52+I52+J52+K52+L52+M52+N52+O52</f>
        <v>3609.242424242424</v>
      </c>
      <c r="Q52" s="43"/>
    </row>
    <row r="53" spans="1:17" ht="45.75">
      <c r="A53" s="28" t="s">
        <v>68</v>
      </c>
      <c r="B53" s="11" t="s">
        <v>22</v>
      </c>
      <c r="C53" s="42">
        <v>13258.34</v>
      </c>
      <c r="D53" s="42">
        <v>1949.68</v>
      </c>
      <c r="E53" s="42">
        <v>1840.61</v>
      </c>
      <c r="F53" s="42">
        <v>1712.07</v>
      </c>
      <c r="G53" s="42">
        <v>1757.76</v>
      </c>
      <c r="H53" s="42">
        <v>1793.88</v>
      </c>
      <c r="I53" s="42">
        <v>1793.88</v>
      </c>
      <c r="J53" s="42">
        <v>1965.24</v>
      </c>
      <c r="K53" s="42">
        <v>1662.42</v>
      </c>
      <c r="L53" s="42">
        <v>1866.36</v>
      </c>
      <c r="M53" s="42">
        <v>2076.48</v>
      </c>
      <c r="N53" s="42">
        <v>1878.72</v>
      </c>
      <c r="O53" s="43">
        <v>1569.72</v>
      </c>
      <c r="P53" s="41">
        <f>D53+E53+F53+G53+H53+I53+J53+K53+L53+M53+N53+O53</f>
        <v>21866.820000000003</v>
      </c>
      <c r="Q53" s="43"/>
    </row>
    <row r="54" spans="1:17">
      <c r="A54" s="15" t="s">
        <v>52</v>
      </c>
      <c r="B54" s="11" t="s">
        <v>22</v>
      </c>
      <c r="C54" s="42">
        <v>11035.89</v>
      </c>
      <c r="D54" s="42">
        <v>1529.56</v>
      </c>
      <c r="E54" s="42">
        <v>1434.52</v>
      </c>
      <c r="F54" s="42">
        <v>1411.35</v>
      </c>
      <c r="G54" s="42">
        <v>1245.6199999999999</v>
      </c>
      <c r="H54" s="42">
        <v>1157.71</v>
      </c>
      <c r="I54" s="42">
        <v>1252.75</v>
      </c>
      <c r="J54" s="42">
        <v>1131.22</v>
      </c>
      <c r="K54" s="42">
        <v>1192.74</v>
      </c>
      <c r="L54" s="42">
        <v>1487.52</v>
      </c>
      <c r="M54" s="42">
        <v>1487.52</v>
      </c>
      <c r="N54" s="42">
        <v>1431.9</v>
      </c>
      <c r="O54" s="43">
        <v>166.58</v>
      </c>
      <c r="P54" s="41">
        <f>D54+E54+F54+G54+H54+I54+J54+K54+L54+M54+N54+O54</f>
        <v>14928.99</v>
      </c>
      <c r="Q54" s="43"/>
    </row>
    <row r="55" spans="1:17">
      <c r="A55" s="15" t="s">
        <v>53</v>
      </c>
      <c r="B55" s="1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37.08</v>
      </c>
      <c r="L55" s="42">
        <v>43.26</v>
      </c>
      <c r="M55" s="42">
        <v>98.88</v>
      </c>
      <c r="N55" s="42">
        <v>67.98</v>
      </c>
      <c r="O55" s="42">
        <v>43.26</v>
      </c>
      <c r="P55" s="41">
        <f t="shared" si="17"/>
        <v>290.45999999999998</v>
      </c>
      <c r="Q55" s="43"/>
    </row>
    <row r="56" spans="1:17">
      <c r="A56" s="15" t="s">
        <v>54</v>
      </c>
      <c r="B56" s="11" t="s">
        <v>22</v>
      </c>
      <c r="C56" s="42">
        <v>5861.37</v>
      </c>
      <c r="D56" s="42">
        <v>631.12</v>
      </c>
      <c r="E56" s="42">
        <v>977.7</v>
      </c>
      <c r="F56" s="42">
        <v>522.13</v>
      </c>
      <c r="G56" s="42">
        <v>870.8</v>
      </c>
      <c r="H56" s="42">
        <v>2312.1999999999998</v>
      </c>
      <c r="I56" s="42">
        <v>549.22</v>
      </c>
      <c r="J56" s="42">
        <v>2327.66</v>
      </c>
      <c r="K56" s="42">
        <v>1815.52</v>
      </c>
      <c r="L56" s="42">
        <v>733.71</v>
      </c>
      <c r="M56" s="42">
        <v>1277.4000000000001</v>
      </c>
      <c r="N56" s="42">
        <v>1147.08</v>
      </c>
      <c r="O56" s="43">
        <v>962.71</v>
      </c>
      <c r="P56" s="41">
        <f>D56+E56+F56+G56+H56+I56+J56+K56+L56+M56+N56+O56</f>
        <v>14127.25</v>
      </c>
      <c r="Q56" s="43"/>
    </row>
    <row r="57" spans="1:17">
      <c r="A57" s="16" t="s">
        <v>55</v>
      </c>
      <c r="B57" s="13"/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13.32</v>
      </c>
      <c r="M57" s="43">
        <v>55.62</v>
      </c>
      <c r="N57" s="43">
        <v>97.92</v>
      </c>
      <c r="O57" s="43">
        <v>86.52</v>
      </c>
      <c r="P57" s="41">
        <f t="shared" si="17"/>
        <v>253.38</v>
      </c>
      <c r="Q57" s="43"/>
    </row>
    <row r="58" spans="1:17">
      <c r="A58" s="26" t="s">
        <v>28</v>
      </c>
      <c r="B58" s="13" t="s">
        <v>22</v>
      </c>
      <c r="C58" s="43">
        <v>-5174.5200000000004</v>
      </c>
      <c r="D58" s="43">
        <f>(D56+D57)-(D54+D55)</f>
        <v>-898.43999999999994</v>
      </c>
      <c r="E58" s="43">
        <f t="shared" ref="E58:O58" si="23">(E56+E57)-(E54+E55)</f>
        <v>-456.81999999999994</v>
      </c>
      <c r="F58" s="43">
        <f t="shared" si="23"/>
        <v>-889.21999999999991</v>
      </c>
      <c r="G58" s="43">
        <f t="shared" si="23"/>
        <v>-374.81999999999994</v>
      </c>
      <c r="H58" s="43">
        <f t="shared" si="23"/>
        <v>1154.4899999999998</v>
      </c>
      <c r="I58" s="43">
        <f t="shared" si="23"/>
        <v>-703.53</v>
      </c>
      <c r="J58" s="43">
        <f t="shared" si="23"/>
        <v>1196.4399999999998</v>
      </c>
      <c r="K58" s="43">
        <f t="shared" si="23"/>
        <v>585.70000000000005</v>
      </c>
      <c r="L58" s="43">
        <f t="shared" si="23"/>
        <v>-783.74999999999989</v>
      </c>
      <c r="M58" s="43">
        <f t="shared" si="23"/>
        <v>-253.38000000000011</v>
      </c>
      <c r="N58" s="43">
        <f t="shared" si="23"/>
        <v>-254.88000000000011</v>
      </c>
      <c r="O58" s="43">
        <f t="shared" si="23"/>
        <v>839.39</v>
      </c>
      <c r="P58" s="41">
        <f>D58+E58+F58+G58+H58+I58+J58+K58+L58+M58+N58+O58</f>
        <v>-838.8199999999996</v>
      </c>
      <c r="Q58" s="43"/>
    </row>
    <row r="59" spans="1:17">
      <c r="A59" s="29" t="s">
        <v>44</v>
      </c>
      <c r="B59" s="13" t="s">
        <v>22</v>
      </c>
      <c r="C59" s="43">
        <v>-2222.4499999999998</v>
      </c>
      <c r="D59" s="43">
        <f t="shared" ref="D59:O59" si="24">(D54+D55)-D53</f>
        <v>-420.12000000000012</v>
      </c>
      <c r="E59" s="43">
        <f t="shared" si="24"/>
        <v>-406.08999999999992</v>
      </c>
      <c r="F59" s="43">
        <f t="shared" si="24"/>
        <v>-300.72000000000003</v>
      </c>
      <c r="G59" s="43">
        <f t="shared" si="24"/>
        <v>-512.1400000000001</v>
      </c>
      <c r="H59" s="43">
        <f t="shared" si="24"/>
        <v>-636.17000000000007</v>
      </c>
      <c r="I59" s="43">
        <f t="shared" si="24"/>
        <v>-541.13000000000011</v>
      </c>
      <c r="J59" s="43">
        <f t="shared" si="24"/>
        <v>-834.02</v>
      </c>
      <c r="K59" s="43">
        <f t="shared" si="24"/>
        <v>-432.60000000000014</v>
      </c>
      <c r="L59" s="43">
        <f t="shared" si="24"/>
        <v>-335.57999999999993</v>
      </c>
      <c r="M59" s="43">
        <f t="shared" si="24"/>
        <v>-490.07999999999993</v>
      </c>
      <c r="N59" s="43">
        <f t="shared" si="24"/>
        <v>-378.83999999999992</v>
      </c>
      <c r="O59" s="43">
        <f t="shared" si="24"/>
        <v>-1359.88</v>
      </c>
      <c r="P59" s="41">
        <f>D59+E59+F59+G59+H59+I59+J59+K59+L59+M59+N59+O59</f>
        <v>-6647.3700000000008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>
        <v>32491.41</v>
      </c>
      <c r="D61" s="41">
        <v>4641.63</v>
      </c>
      <c r="E61" s="41">
        <v>4641.63</v>
      </c>
      <c r="F61" s="41">
        <v>4641.63</v>
      </c>
      <c r="G61" s="41">
        <v>4641.63</v>
      </c>
      <c r="H61" s="41">
        <v>4641.63</v>
      </c>
      <c r="I61" s="41">
        <v>4641.63</v>
      </c>
      <c r="J61" s="41">
        <v>4641.63</v>
      </c>
      <c r="K61" s="41">
        <v>4641.63</v>
      </c>
      <c r="L61" s="41">
        <v>4641.63</v>
      </c>
      <c r="M61" s="41">
        <v>4641.63</v>
      </c>
      <c r="N61" s="41">
        <v>4641.63</v>
      </c>
      <c r="O61" s="41">
        <v>4641.63</v>
      </c>
      <c r="P61" s="41">
        <f>D61+E61+F61+G61+H61+I61+J61+K61+L61+M61+N61+O61</f>
        <v>55699.55999999999</v>
      </c>
      <c r="Q61" s="12"/>
    </row>
    <row r="62" spans="1:17">
      <c r="A62" s="16" t="s">
        <v>57</v>
      </c>
      <c r="B62" s="13" t="s">
        <v>22</v>
      </c>
      <c r="C62" s="41">
        <v>28438.62</v>
      </c>
      <c r="D62" s="41">
        <f>D63-D61</f>
        <v>4034.9100000000008</v>
      </c>
      <c r="E62" s="41">
        <f t="shared" ref="E62:O62" si="25">E63-E61</f>
        <v>4029.4800000000005</v>
      </c>
      <c r="F62" s="41">
        <f t="shared" si="25"/>
        <v>6265.12</v>
      </c>
      <c r="G62" s="41">
        <f t="shared" si="25"/>
        <v>4216.5700000000006</v>
      </c>
      <c r="H62" s="41">
        <f t="shared" si="25"/>
        <v>4743.46</v>
      </c>
      <c r="I62" s="41">
        <f t="shared" si="25"/>
        <v>8224.7900000000009</v>
      </c>
      <c r="J62" s="41">
        <f t="shared" si="25"/>
        <v>3289.7299999999996</v>
      </c>
      <c r="K62" s="41">
        <f t="shared" si="25"/>
        <v>7904.2400000000007</v>
      </c>
      <c r="L62" s="41">
        <f t="shared" si="25"/>
        <v>24191.48</v>
      </c>
      <c r="M62" s="41">
        <f t="shared" si="25"/>
        <v>4795.72</v>
      </c>
      <c r="N62" s="41">
        <f t="shared" si="25"/>
        <v>14891.829999999998</v>
      </c>
      <c r="O62" s="41">
        <f t="shared" si="25"/>
        <v>72115.59</v>
      </c>
      <c r="P62" s="41">
        <f>D62+E62+F62+G62+H62+I62+J62+K62+L62+M62+N62+O62</f>
        <v>158702.91999999998</v>
      </c>
      <c r="Q62" s="12"/>
    </row>
    <row r="63" spans="1:17">
      <c r="A63" s="16" t="s">
        <v>58</v>
      </c>
      <c r="B63" s="13"/>
      <c r="C63" s="41">
        <v>60930.03</v>
      </c>
      <c r="D63" s="41">
        <v>8676.5400000000009</v>
      </c>
      <c r="E63" s="41">
        <v>8671.11</v>
      </c>
      <c r="F63" s="41">
        <v>10906.75</v>
      </c>
      <c r="G63" s="41">
        <v>8858.2000000000007</v>
      </c>
      <c r="H63" s="41">
        <v>9385.09</v>
      </c>
      <c r="I63" s="41">
        <v>12866.42</v>
      </c>
      <c r="J63" s="41">
        <v>7931.36</v>
      </c>
      <c r="K63" s="41">
        <v>12545.87</v>
      </c>
      <c r="L63" s="41">
        <v>28833.11</v>
      </c>
      <c r="M63" s="41">
        <v>9437.35</v>
      </c>
      <c r="N63" s="41">
        <v>19533.46</v>
      </c>
      <c r="O63" s="41">
        <v>76757.22</v>
      </c>
      <c r="P63" s="41">
        <f>D63+E63+F63+G63+H63+I63+J63+K63+L63+M63+N63+O63</f>
        <v>214402.48</v>
      </c>
      <c r="Q63" s="12"/>
    </row>
    <row r="64" spans="1:17" ht="22.5">
      <c r="A64" s="33" t="s">
        <v>59</v>
      </c>
      <c r="B64" s="13" t="s">
        <v>22</v>
      </c>
      <c r="C64" s="41">
        <v>174230.7</v>
      </c>
      <c r="D64" s="41">
        <f t="shared" ref="D64:O64" si="26">D41+D50+D59</f>
        <v>-2243.5000000000045</v>
      </c>
      <c r="E64" s="41">
        <f t="shared" si="26"/>
        <v>-50641.87</v>
      </c>
      <c r="F64" s="41">
        <f t="shared" si="26"/>
        <v>-10528.92</v>
      </c>
      <c r="G64" s="41">
        <f t="shared" si="26"/>
        <v>-9490.26</v>
      </c>
      <c r="H64" s="41">
        <f t="shared" si="26"/>
        <v>44982.320000000007</v>
      </c>
      <c r="I64" s="41">
        <f t="shared" si="26"/>
        <v>-7183.1099999999969</v>
      </c>
      <c r="J64" s="41">
        <f t="shared" si="26"/>
        <v>-10842.170000000004</v>
      </c>
      <c r="K64" s="41">
        <f t="shared" si="26"/>
        <v>48852.12</v>
      </c>
      <c r="L64" s="41">
        <f t="shared" si="26"/>
        <v>32938.74</v>
      </c>
      <c r="M64" s="41">
        <f t="shared" si="26"/>
        <v>19737.109999999993</v>
      </c>
      <c r="N64" s="41">
        <f t="shared" si="26"/>
        <v>9238.5199999999968</v>
      </c>
      <c r="O64" s="41">
        <f t="shared" si="26"/>
        <v>-41159.779999999992</v>
      </c>
      <c r="P64" s="41">
        <f>D64+E64+F64+G64+H64+I64+J64+K64+L64+M64+N64+O64</f>
        <v>23659.199999999997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66">
        <v>5905.89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50">
        <f>P64+P15+P29-P63+P12</f>
        <v>-152316.42000000001</v>
      </c>
      <c r="Q66" s="50">
        <f>C66+P66</f>
        <v>-146410.53</v>
      </c>
    </row>
    <row r="67" spans="1:17" ht="22.5">
      <c r="A67" s="33" t="s">
        <v>70</v>
      </c>
      <c r="B67" s="13" t="s">
        <v>22</v>
      </c>
      <c r="C67" s="66">
        <v>212836.16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50">
        <f>P64+P15+P29-P63</f>
        <v>-54891.430000000022</v>
      </c>
      <c r="Q67" s="50">
        <f>C67+P67</f>
        <v>157944.72999999998</v>
      </c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view="pageBreakPreview" topLeftCell="A42" zoomScale="80" zoomScaleSheetLayoutView="80" workbookViewId="0">
      <selection activeCell="P63" sqref="P63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70"/>
      <c r="B1" s="70"/>
      <c r="C1" s="2"/>
      <c r="D1" s="70"/>
      <c r="E1" s="70"/>
      <c r="F1" s="70"/>
      <c r="G1" s="70"/>
      <c r="H1" s="70"/>
      <c r="I1" s="70"/>
      <c r="J1" s="70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71"/>
      <c r="C2" s="3"/>
      <c r="D2" s="3"/>
      <c r="E2" s="3"/>
      <c r="F2" s="3"/>
      <c r="G2" s="3"/>
      <c r="H2" s="3"/>
      <c r="I2" s="3"/>
      <c r="J2" s="3"/>
      <c r="K2" s="71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75</v>
      </c>
      <c r="B4" s="7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7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385.6</v>
      </c>
      <c r="E7" s="42">
        <v>385.6</v>
      </c>
      <c r="F7" s="42">
        <v>385.6</v>
      </c>
      <c r="G7" s="42">
        <v>385.6</v>
      </c>
      <c r="H7" s="42">
        <v>385.6</v>
      </c>
      <c r="I7" s="42">
        <v>385.6</v>
      </c>
      <c r="J7" s="42">
        <v>385.6</v>
      </c>
      <c r="K7" s="42">
        <v>385.6</v>
      </c>
      <c r="L7" s="42">
        <v>385.6</v>
      </c>
      <c r="M7" s="42">
        <v>385.6</v>
      </c>
      <c r="N7" s="42">
        <v>385.6</v>
      </c>
      <c r="O7" s="42">
        <v>385.6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9.9499999999999993</v>
      </c>
      <c r="E8" s="45">
        <v>9.9499999999999993</v>
      </c>
      <c r="F8" s="45">
        <v>9.9499999999999993</v>
      </c>
      <c r="G8" s="45">
        <v>9.9499999999999993</v>
      </c>
      <c r="H8" s="45">
        <v>9.9499999999999993</v>
      </c>
      <c r="I8" s="45">
        <v>9.9499999999999993</v>
      </c>
      <c r="J8" s="45">
        <v>9.9499999999999993</v>
      </c>
      <c r="K8" s="45">
        <v>9.9499999999999993</v>
      </c>
      <c r="L8" s="45">
        <v>9.9499999999999993</v>
      </c>
      <c r="M8" s="45">
        <v>9.9499999999999993</v>
      </c>
      <c r="N8" s="45">
        <v>9.9499999999999993</v>
      </c>
      <c r="O8" s="45">
        <v>9.9499999999999993</v>
      </c>
      <c r="P8" s="44"/>
      <c r="Q8" s="44"/>
    </row>
    <row r="9" spans="1:18">
      <c r="A9" s="15" t="s">
        <v>23</v>
      </c>
      <c r="B9" s="11" t="s">
        <v>22</v>
      </c>
      <c r="C9" s="42"/>
      <c r="D9" s="42">
        <f>D15+D16+D21+D25+D29++D36+D37++D45+D46+D54+D55</f>
        <v>16898.84</v>
      </c>
      <c r="E9" s="42">
        <f t="shared" ref="E9:O9" si="0">E15+E16+E21+E25+E29++E36+E37++E45+E46+E54+E55</f>
        <v>16854.150000000001</v>
      </c>
      <c r="F9" s="42">
        <f t="shared" si="0"/>
        <v>16822.399999999998</v>
      </c>
      <c r="G9" s="42">
        <f t="shared" si="0"/>
        <v>16854.150000000001</v>
      </c>
      <c r="H9" s="42">
        <f t="shared" si="0"/>
        <v>17236.47</v>
      </c>
      <c r="I9" s="42">
        <f t="shared" si="0"/>
        <v>17615.55</v>
      </c>
      <c r="J9" s="42">
        <f t="shared" si="0"/>
        <v>18335.98</v>
      </c>
      <c r="K9" s="42">
        <f t="shared" si="0"/>
        <v>18401.620000000003</v>
      </c>
      <c r="L9" s="42">
        <f t="shared" si="0"/>
        <v>18009.580000000002</v>
      </c>
      <c r="M9" s="42">
        <f t="shared" si="0"/>
        <v>17515.84</v>
      </c>
      <c r="N9" s="42">
        <f t="shared" si="0"/>
        <v>17581.48</v>
      </c>
      <c r="O9" s="42">
        <f t="shared" si="0"/>
        <v>17548.66</v>
      </c>
      <c r="P9" s="41">
        <f>D9+E9+F9+G9+H9+I9+J9+K9+L9+M9+N9+O9</f>
        <v>209674.72</v>
      </c>
      <c r="Q9" s="43"/>
    </row>
    <row r="10" spans="1:18">
      <c r="A10" s="15" t="s">
        <v>24</v>
      </c>
      <c r="B10" s="11" t="s">
        <v>22</v>
      </c>
      <c r="C10" s="42"/>
      <c r="D10" s="42">
        <f>D17+D18+D22+D26+D30+D38+D39+D47+D48+D56+D57</f>
        <v>10113.120000000001</v>
      </c>
      <c r="E10" s="42">
        <f t="shared" ref="E10:O10" si="1">E17+E18+E22+E26+E30+E38+E39+E47+E48+E56+E57</f>
        <v>17766</v>
      </c>
      <c r="F10" s="42">
        <f t="shared" si="1"/>
        <v>16900</v>
      </c>
      <c r="G10" s="42">
        <f t="shared" si="1"/>
        <v>8615</v>
      </c>
      <c r="H10" s="42">
        <f t="shared" si="1"/>
        <v>24252</v>
      </c>
      <c r="I10" s="42">
        <f t="shared" si="1"/>
        <v>11621.5</v>
      </c>
      <c r="J10" s="42">
        <f t="shared" si="1"/>
        <v>21710</v>
      </c>
      <c r="K10" s="42">
        <f t="shared" si="1"/>
        <v>15300</v>
      </c>
      <c r="L10" s="42">
        <f t="shared" si="1"/>
        <v>22755</v>
      </c>
      <c r="M10" s="42">
        <f t="shared" si="1"/>
        <v>16254.999999999998</v>
      </c>
      <c r="N10" s="42">
        <f t="shared" si="1"/>
        <v>18610</v>
      </c>
      <c r="O10" s="42">
        <f t="shared" si="1"/>
        <v>13009.999999999998</v>
      </c>
      <c r="P10" s="41">
        <f>D10+E10+F10+G10+H10+I10+J10+K10+L10+M10+N10+O10</f>
        <v>196907.62</v>
      </c>
      <c r="Q10" s="43"/>
    </row>
    <row r="11" spans="1:18">
      <c r="A11" s="15" t="s">
        <v>25</v>
      </c>
      <c r="B11" s="11" t="s">
        <v>26</v>
      </c>
      <c r="C11" s="42"/>
      <c r="D11" s="42">
        <f t="shared" ref="D11:P11" si="2">(D10*100)/D9</f>
        <v>59.845054453441783</v>
      </c>
      <c r="E11" s="42">
        <f t="shared" si="2"/>
        <v>105.41024020790131</v>
      </c>
      <c r="F11" s="42">
        <f t="shared" si="2"/>
        <v>100.4612897089595</v>
      </c>
      <c r="G11" s="42">
        <f t="shared" si="2"/>
        <v>51.115007283072714</v>
      </c>
      <c r="H11" s="42">
        <f t="shared" si="2"/>
        <v>140.70166339163413</v>
      </c>
      <c r="I11" s="42">
        <f t="shared" si="2"/>
        <v>65.972961389227137</v>
      </c>
      <c r="J11" s="42">
        <f t="shared" si="2"/>
        <v>118.40108900642343</v>
      </c>
      <c r="K11" s="42">
        <f t="shared" si="2"/>
        <v>83.144853550937356</v>
      </c>
      <c r="L11" s="42">
        <f t="shared" si="2"/>
        <v>126.3494206972067</v>
      </c>
      <c r="M11" s="42">
        <f t="shared" si="2"/>
        <v>92.801715475820728</v>
      </c>
      <c r="N11" s="42">
        <f t="shared" si="2"/>
        <v>105.8500194522873</v>
      </c>
      <c r="O11" s="42">
        <f t="shared" si="2"/>
        <v>74.136714712120451</v>
      </c>
      <c r="P11" s="42">
        <f t="shared" si="2"/>
        <v>93.910996995727473</v>
      </c>
      <c r="Q11" s="43"/>
    </row>
    <row r="12" spans="1:18">
      <c r="A12" s="30" t="s">
        <v>28</v>
      </c>
      <c r="B12" s="27" t="s">
        <v>22</v>
      </c>
      <c r="C12" s="46"/>
      <c r="D12" s="46">
        <f t="shared" ref="D12:O12" si="3">D10-D9</f>
        <v>-6785.7199999999993</v>
      </c>
      <c r="E12" s="46">
        <f t="shared" si="3"/>
        <v>911.84999999999854</v>
      </c>
      <c r="F12" s="46">
        <f t="shared" si="3"/>
        <v>77.600000000002183</v>
      </c>
      <c r="G12" s="46">
        <f t="shared" si="3"/>
        <v>-8239.1500000000015</v>
      </c>
      <c r="H12" s="46">
        <f t="shared" si="3"/>
        <v>7015.5299999999988</v>
      </c>
      <c r="I12" s="46">
        <f t="shared" si="3"/>
        <v>-5994.0499999999993</v>
      </c>
      <c r="J12" s="46">
        <f t="shared" si="3"/>
        <v>3374.0200000000004</v>
      </c>
      <c r="K12" s="46">
        <f t="shared" si="3"/>
        <v>-3101.6200000000026</v>
      </c>
      <c r="L12" s="46">
        <f t="shared" si="3"/>
        <v>4745.4199999999983</v>
      </c>
      <c r="M12" s="46">
        <f t="shared" si="3"/>
        <v>-1260.840000000002</v>
      </c>
      <c r="N12" s="46">
        <f t="shared" si="3"/>
        <v>1028.5200000000004</v>
      </c>
      <c r="O12" s="46">
        <f t="shared" si="3"/>
        <v>-4538.6600000000017</v>
      </c>
      <c r="P12" s="41">
        <f>D12+E12+F12+G12+H12+I12+J12+K12+L12+M12+N12+O12</f>
        <v>-12767.100000000008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/>
      <c r="D15" s="40">
        <v>3748.17</v>
      </c>
      <c r="E15" s="40">
        <v>3735.23</v>
      </c>
      <c r="F15" s="40">
        <v>3735.23</v>
      </c>
      <c r="G15" s="40">
        <v>3735.23</v>
      </c>
      <c r="H15" s="40">
        <v>3735.23</v>
      </c>
      <c r="I15" s="40">
        <v>3735.23</v>
      </c>
      <c r="J15" s="40">
        <v>3735.23</v>
      </c>
      <c r="K15" s="40">
        <v>3735.23</v>
      </c>
      <c r="L15" s="40">
        <v>3735.23</v>
      </c>
      <c r="M15" s="40">
        <v>3735.23</v>
      </c>
      <c r="N15" s="40">
        <v>3735.23</v>
      </c>
      <c r="O15" s="40">
        <v>3735.23</v>
      </c>
      <c r="P15" s="41">
        <f>K15+L15+M15+N15+O15+J15+I15+H15+G15</f>
        <v>33617.07</v>
      </c>
      <c r="Q15" s="12"/>
    </row>
    <row r="16" spans="1:18" ht="23.25">
      <c r="A16" s="28" t="s">
        <v>31</v>
      </c>
      <c r="B16" s="27"/>
      <c r="C16" s="4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/>
      <c r="D17" s="40">
        <v>1892.43</v>
      </c>
      <c r="E17" s="40">
        <v>4686.09</v>
      </c>
      <c r="F17" s="40">
        <v>3106.76</v>
      </c>
      <c r="G17" s="40">
        <v>1957.27</v>
      </c>
      <c r="H17" s="40">
        <v>4752.6899999999996</v>
      </c>
      <c r="I17" s="40">
        <v>2543.91</v>
      </c>
      <c r="J17" s="40">
        <v>3722.69</v>
      </c>
      <c r="K17" s="40">
        <v>2986.48</v>
      </c>
      <c r="L17" s="40">
        <v>4210.58</v>
      </c>
      <c r="M17" s="40">
        <v>3332.2</v>
      </c>
      <c r="N17" s="40">
        <v>4033.14</v>
      </c>
      <c r="O17" s="41">
        <v>2812.43</v>
      </c>
      <c r="P17" s="41">
        <f>K17+L17+M17+N17+O17+J17+I17+H17+G17</f>
        <v>30351.389999999996</v>
      </c>
      <c r="Q17" s="12"/>
    </row>
    <row r="18" spans="1:17" ht="23.25">
      <c r="A18" s="28" t="s">
        <v>33</v>
      </c>
      <c r="B18" s="27"/>
      <c r="C18" s="4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/>
      <c r="D19" s="40">
        <f>D17-D15</f>
        <v>-1855.74</v>
      </c>
      <c r="E19" s="40">
        <f t="shared" ref="E19:F19" si="5">E17-E15</f>
        <v>950.86000000000013</v>
      </c>
      <c r="F19" s="40">
        <f t="shared" si="5"/>
        <v>-628.4699999999998</v>
      </c>
      <c r="G19" s="40">
        <f t="shared" ref="G19:O19" si="6">(G18+G17)-(G16+G15)</f>
        <v>-1777.96</v>
      </c>
      <c r="H19" s="40">
        <f t="shared" si="6"/>
        <v>1017.4599999999996</v>
      </c>
      <c r="I19" s="40">
        <f t="shared" si="6"/>
        <v>-1191.3200000000002</v>
      </c>
      <c r="J19" s="40">
        <f t="shared" si="6"/>
        <v>-12.539999999999964</v>
      </c>
      <c r="K19" s="40">
        <f t="shared" si="6"/>
        <v>-748.75</v>
      </c>
      <c r="L19" s="40">
        <f t="shared" si="6"/>
        <v>475.34999999999991</v>
      </c>
      <c r="M19" s="40">
        <f t="shared" si="6"/>
        <v>-403.0300000000002</v>
      </c>
      <c r="N19" s="40">
        <f t="shared" si="6"/>
        <v>297.90999999999985</v>
      </c>
      <c r="O19" s="40">
        <f t="shared" si="6"/>
        <v>-922.80000000000018</v>
      </c>
      <c r="P19" s="41">
        <f t="shared" si="4"/>
        <v>-3265.6800000000012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/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f>D29+E29+F29+G29+H29+I29+J29+K29+L29+M29+N29+O29</f>
        <v>0</v>
      </c>
      <c r="Q29" s="12"/>
    </row>
    <row r="30" spans="1:17" ht="22.5">
      <c r="A30" s="56" t="s">
        <v>65</v>
      </c>
      <c r="B30" s="27" t="s">
        <v>22</v>
      </c>
      <c r="C30" s="4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D30+E30+F30+G30+H30+I30+J30+K30+L30+M30+N30+O30</f>
        <v>0</v>
      </c>
      <c r="Q30" s="12"/>
    </row>
    <row r="31" spans="1:17">
      <c r="A31" s="56" t="s">
        <v>28</v>
      </c>
      <c r="B31" s="27" t="s">
        <v>22</v>
      </c>
      <c r="C31" s="40"/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0</v>
      </c>
      <c r="L31" s="40">
        <f t="shared" si="8"/>
        <v>0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P30-P29</f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/>
      <c r="D34" s="42">
        <f>D35/1347.98</f>
        <v>14.131997507381415</v>
      </c>
      <c r="E34" s="42">
        <f t="shared" ref="E34:H34" si="9">E35/1347.98</f>
        <v>15.952996335257199</v>
      </c>
      <c r="F34" s="42">
        <f t="shared" si="9"/>
        <v>18.0179972996632</v>
      </c>
      <c r="G34" s="42">
        <f t="shared" si="9"/>
        <v>18.0179972996632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v>0</v>
      </c>
      <c r="M34" s="42">
        <f t="shared" si="10"/>
        <v>31.456687719298245</v>
      </c>
      <c r="N34" s="42">
        <f t="shared" si="10"/>
        <v>9.08</v>
      </c>
      <c r="O34" s="42">
        <f t="shared" si="10"/>
        <v>11.16</v>
      </c>
      <c r="P34" s="41">
        <f>D34+E34+F34+G34+H34+I34+J34+K34+L34+M34+N34+O34</f>
        <v>117.81767616126325</v>
      </c>
      <c r="Q34" s="43"/>
    </row>
    <row r="35" spans="1:17" ht="50.25" customHeight="1">
      <c r="A35" s="28" t="s">
        <v>66</v>
      </c>
      <c r="B35" s="27" t="s">
        <v>22</v>
      </c>
      <c r="C35" s="42"/>
      <c r="D35" s="42">
        <v>19049.650000000001</v>
      </c>
      <c r="E35" s="42">
        <v>21504.32</v>
      </c>
      <c r="F35" s="42">
        <v>24287.9</v>
      </c>
      <c r="G35" s="42">
        <v>24287.9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44825.78</v>
      </c>
      <c r="N35" s="42">
        <v>12939</v>
      </c>
      <c r="O35" s="43">
        <v>15903</v>
      </c>
      <c r="P35" s="41">
        <f>D35+E35+F35+G35+H35+I35+J35+K35+L35+M35+N35+O35</f>
        <v>162797.54999999999</v>
      </c>
      <c r="Q35" s="43"/>
    </row>
    <row r="36" spans="1:17" ht="23.25">
      <c r="A36" s="28" t="s">
        <v>40</v>
      </c>
      <c r="B36" s="27" t="s">
        <v>22</v>
      </c>
      <c r="C36" s="42"/>
      <c r="D36" s="42">
        <v>12144.19</v>
      </c>
      <c r="E36" s="42">
        <v>12144.19</v>
      </c>
      <c r="F36" s="42">
        <v>12144.19</v>
      </c>
      <c r="G36" s="42">
        <v>12144.19</v>
      </c>
      <c r="H36" s="42">
        <v>12144.19</v>
      </c>
      <c r="I36" s="42">
        <v>12144.19</v>
      </c>
      <c r="J36" s="42">
        <v>12838.68</v>
      </c>
      <c r="K36" s="42">
        <v>12838.68</v>
      </c>
      <c r="L36" s="42">
        <v>12838.68</v>
      </c>
      <c r="M36" s="42">
        <v>12838.68</v>
      </c>
      <c r="N36" s="42">
        <v>12838.68</v>
      </c>
      <c r="O36" s="42">
        <v>12838.68</v>
      </c>
      <c r="P36" s="41">
        <f>D36+E36+F36+G36+H36+I36+J36+K36+L36+M36+N36+O36</f>
        <v>149897.21999999997</v>
      </c>
      <c r="Q36" s="43"/>
    </row>
    <row r="37" spans="1:17">
      <c r="A37" s="15" t="s">
        <v>41</v>
      </c>
      <c r="B37" s="27" t="s">
        <v>22</v>
      </c>
      <c r="C37" s="42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/>
      <c r="D38" s="42">
        <v>7787.47</v>
      </c>
      <c r="E38" s="42">
        <v>11538.92</v>
      </c>
      <c r="F38" s="42">
        <v>12706.02</v>
      </c>
      <c r="G38" s="42">
        <v>6075.33</v>
      </c>
      <c r="H38" s="42">
        <v>18469.77</v>
      </c>
      <c r="I38" s="42">
        <v>7845.39</v>
      </c>
      <c r="J38" s="42">
        <v>16807.740000000002</v>
      </c>
      <c r="K38" s="42">
        <v>10250.450000000001</v>
      </c>
      <c r="L38" s="42">
        <v>16418.72</v>
      </c>
      <c r="M38" s="42">
        <v>11388.6</v>
      </c>
      <c r="N38" s="42">
        <v>13641.88</v>
      </c>
      <c r="O38" s="43">
        <v>9452.8799999999992</v>
      </c>
      <c r="P38" s="41">
        <f>D38+E38+F38+G38+H38+I38+J38+K38+L38+M38+N38+O38</f>
        <v>142383.17000000001</v>
      </c>
      <c r="Q38" s="43"/>
    </row>
    <row r="39" spans="1:17">
      <c r="A39" s="15" t="s">
        <v>43</v>
      </c>
      <c r="B39" s="27"/>
      <c r="C39" s="42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/>
      <c r="D40" s="42">
        <f>(D38+D39)-(D36+D37)</f>
        <v>-4356.72</v>
      </c>
      <c r="E40" s="42">
        <f t="shared" ref="E40:F40" si="12">(E38+E39)-(E36+E37)</f>
        <v>-605.27000000000044</v>
      </c>
      <c r="F40" s="42">
        <f t="shared" si="12"/>
        <v>561.82999999999993</v>
      </c>
      <c r="G40" s="42">
        <f t="shared" ref="G40:O40" si="13">(G39+G38)-(G37+G36)</f>
        <v>-6068.8600000000006</v>
      </c>
      <c r="H40" s="42">
        <f t="shared" si="13"/>
        <v>6325.58</v>
      </c>
      <c r="I40" s="42">
        <f t="shared" si="13"/>
        <v>-4298.8</v>
      </c>
      <c r="J40" s="42">
        <f t="shared" si="13"/>
        <v>3969.0600000000013</v>
      </c>
      <c r="K40" s="42">
        <f t="shared" si="13"/>
        <v>-2588.2299999999996</v>
      </c>
      <c r="L40" s="42">
        <f t="shared" si="13"/>
        <v>3580.0400000000009</v>
      </c>
      <c r="M40" s="42">
        <f t="shared" si="13"/>
        <v>-1450.08</v>
      </c>
      <c r="N40" s="42">
        <f t="shared" si="13"/>
        <v>803.19999999999891</v>
      </c>
      <c r="O40" s="42">
        <f t="shared" si="13"/>
        <v>-3385.8000000000011</v>
      </c>
      <c r="P40" s="41">
        <f>D40+E40+F40+G40+H40+I40+J40+K40+L40+M40+N40+O40</f>
        <v>-7514.0500000000011</v>
      </c>
      <c r="Q40" s="43"/>
    </row>
    <row r="41" spans="1:17">
      <c r="A41" s="29" t="s">
        <v>44</v>
      </c>
      <c r="B41" s="27" t="s">
        <v>22</v>
      </c>
      <c r="C41" s="42"/>
      <c r="D41" s="42">
        <f t="shared" ref="D41:O41" si="14">(D36+D37)-D35</f>
        <v>-6905.4600000000009</v>
      </c>
      <c r="E41" s="42">
        <f t="shared" si="14"/>
        <v>-9360.1299999999992</v>
      </c>
      <c r="F41" s="42">
        <f t="shared" si="14"/>
        <v>-12143.710000000001</v>
      </c>
      <c r="G41" s="42">
        <f t="shared" si="14"/>
        <v>-12143.710000000001</v>
      </c>
      <c r="H41" s="42">
        <f t="shared" si="14"/>
        <v>12144.19</v>
      </c>
      <c r="I41" s="42">
        <f t="shared" si="14"/>
        <v>12144.19</v>
      </c>
      <c r="J41" s="42">
        <f t="shared" si="14"/>
        <v>12838.68</v>
      </c>
      <c r="K41" s="42">
        <f t="shared" si="14"/>
        <v>12838.68</v>
      </c>
      <c r="L41" s="42">
        <f t="shared" si="14"/>
        <v>12838.68</v>
      </c>
      <c r="M41" s="42">
        <f t="shared" si="14"/>
        <v>-31987.1</v>
      </c>
      <c r="N41" s="42">
        <f t="shared" si="14"/>
        <v>-100.31999999999971</v>
      </c>
      <c r="O41" s="42">
        <f t="shared" si="14"/>
        <v>-3064.3199999999997</v>
      </c>
      <c r="P41" s="41">
        <f>D41+E41+F41+G41+H41+I41+J41+K41+L41+M41+N41+O41</f>
        <v>-12900.329999999994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/>
      <c r="D43" s="40">
        <f>D44/25.81</f>
        <v>31.700116234017823</v>
      </c>
      <c r="E43" s="40">
        <f t="shared" ref="E43:I43" si="15">E44/25.81</f>
        <v>30.700116234017823</v>
      </c>
      <c r="F43" s="40">
        <f t="shared" si="15"/>
        <v>29.700116234017823</v>
      </c>
      <c r="G43" s="40">
        <f t="shared" si="15"/>
        <v>30.700116234017823</v>
      </c>
      <c r="H43" s="40">
        <f t="shared" si="15"/>
        <v>45.512979465323525</v>
      </c>
      <c r="I43" s="40">
        <f t="shared" si="15"/>
        <v>60.20030995738086</v>
      </c>
      <c r="J43" s="40">
        <f>J44/26.64</f>
        <v>59.254129129129126</v>
      </c>
      <c r="K43" s="40">
        <f t="shared" ref="K43:O43" si="16">K44/26.64</f>
        <v>61.254129129129126</v>
      </c>
      <c r="L43" s="40">
        <f t="shared" si="16"/>
        <v>46.537912912912908</v>
      </c>
      <c r="M43" s="40">
        <f t="shared" si="16"/>
        <v>28.700075075075077</v>
      </c>
      <c r="N43" s="40">
        <f t="shared" si="16"/>
        <v>30.700075075075077</v>
      </c>
      <c r="O43" s="40">
        <f t="shared" si="16"/>
        <v>29.700075075075077</v>
      </c>
      <c r="P43" s="41">
        <f>D43+E43+F43+G43+H43+I43+J43+K43+L43+M43+N43+O43</f>
        <v>484.66015075517203</v>
      </c>
      <c r="Q43" s="41"/>
    </row>
    <row r="44" spans="1:17" ht="45.75">
      <c r="A44" s="28" t="s">
        <v>67</v>
      </c>
      <c r="B44" s="11" t="s">
        <v>22</v>
      </c>
      <c r="C44" s="40"/>
      <c r="D44" s="40">
        <v>818.18</v>
      </c>
      <c r="E44" s="40">
        <v>792.37</v>
      </c>
      <c r="F44" s="40">
        <v>766.56</v>
      </c>
      <c r="G44" s="40">
        <v>792.37</v>
      </c>
      <c r="H44" s="40">
        <v>1174.69</v>
      </c>
      <c r="I44" s="40">
        <v>1553.77</v>
      </c>
      <c r="J44" s="40">
        <v>1578.53</v>
      </c>
      <c r="K44" s="40">
        <v>1631.81</v>
      </c>
      <c r="L44" s="40">
        <v>1239.77</v>
      </c>
      <c r="M44" s="40">
        <v>764.57</v>
      </c>
      <c r="N44" s="40">
        <v>817.85</v>
      </c>
      <c r="O44" s="41">
        <v>791.21</v>
      </c>
      <c r="P44" s="41">
        <f>D44+E44+F44+G44+H44+I44+J44+K44+L44+M44+N44+O44</f>
        <v>12721.68</v>
      </c>
      <c r="Q44" s="41"/>
    </row>
    <row r="45" spans="1:17" ht="23.25">
      <c r="A45" s="28" t="s">
        <v>48</v>
      </c>
      <c r="B45" s="11" t="s">
        <v>22</v>
      </c>
      <c r="C45" s="40"/>
      <c r="D45" s="40">
        <v>818.18</v>
      </c>
      <c r="E45" s="40">
        <v>792.37</v>
      </c>
      <c r="F45" s="40">
        <v>766.56</v>
      </c>
      <c r="G45" s="40">
        <v>792.37</v>
      </c>
      <c r="H45" s="40">
        <v>1174.69</v>
      </c>
      <c r="I45" s="40">
        <v>1553.77</v>
      </c>
      <c r="J45" s="40">
        <v>1578.53</v>
      </c>
      <c r="K45" s="40">
        <v>1631.81</v>
      </c>
      <c r="L45" s="40">
        <v>1239.77</v>
      </c>
      <c r="M45" s="40">
        <v>764.57</v>
      </c>
      <c r="N45" s="40">
        <v>817.85</v>
      </c>
      <c r="O45" s="41">
        <v>791.21</v>
      </c>
      <c r="P45" s="41">
        <f>D45+E45+F45+G45+H45+I45+J45+K45+L45+M45+N45+O45</f>
        <v>12721.68</v>
      </c>
      <c r="Q45" s="41"/>
    </row>
    <row r="46" spans="1:17" ht="23.25">
      <c r="A46" s="28" t="s">
        <v>49</v>
      </c>
      <c r="B46" s="11" t="s">
        <v>22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/>
      <c r="D47" s="40">
        <v>385.7</v>
      </c>
      <c r="E47" s="40">
        <v>1229.73</v>
      </c>
      <c r="F47" s="40">
        <v>940.5</v>
      </c>
      <c r="G47" s="40">
        <v>470.98</v>
      </c>
      <c r="H47" s="40">
        <v>658.72</v>
      </c>
      <c r="I47" s="40">
        <v>1108.52</v>
      </c>
      <c r="J47" s="40">
        <v>1016.27</v>
      </c>
      <c r="K47" s="40">
        <v>1900.14</v>
      </c>
      <c r="L47" s="40">
        <v>1885.01</v>
      </c>
      <c r="M47" s="40">
        <v>1387.74</v>
      </c>
      <c r="N47" s="40">
        <v>768.17</v>
      </c>
      <c r="O47" s="41">
        <v>517.29</v>
      </c>
      <c r="P47" s="41">
        <f>D47+E47+F47+G47+H47+I47+J47+K47+L47+M47+N47+O47</f>
        <v>12268.77</v>
      </c>
      <c r="Q47" s="41"/>
    </row>
    <row r="48" spans="1:17">
      <c r="A48" s="15" t="s">
        <v>51</v>
      </c>
      <c r="B48" s="11" t="s">
        <v>22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/>
      <c r="D49" s="40">
        <f>(D47+D48)-(D45+D46)</f>
        <v>-432.47999999999996</v>
      </c>
      <c r="E49" s="40">
        <f t="shared" ref="E49:F49" si="18">(E47+E48)-(E45+E46)</f>
        <v>437.36</v>
      </c>
      <c r="F49" s="40">
        <f t="shared" si="18"/>
        <v>173.94000000000005</v>
      </c>
      <c r="G49" s="40">
        <f t="shared" ref="G49:O49" si="19">(G48+G47)-(G46+G45)</f>
        <v>-321.39</v>
      </c>
      <c r="H49" s="40">
        <f t="shared" si="19"/>
        <v>-515.97</v>
      </c>
      <c r="I49" s="40">
        <f t="shared" si="19"/>
        <v>-445.25</v>
      </c>
      <c r="J49" s="40">
        <f t="shared" si="19"/>
        <v>-562.26</v>
      </c>
      <c r="K49" s="40">
        <f t="shared" si="19"/>
        <v>268.33000000000015</v>
      </c>
      <c r="L49" s="40">
        <f t="shared" si="19"/>
        <v>645.24</v>
      </c>
      <c r="M49" s="40">
        <f t="shared" si="19"/>
        <v>623.16999999999996</v>
      </c>
      <c r="N49" s="40">
        <f t="shared" si="19"/>
        <v>-49.680000000000064</v>
      </c>
      <c r="O49" s="40">
        <f t="shared" si="19"/>
        <v>-273.92000000000007</v>
      </c>
      <c r="P49" s="41">
        <f>D49+E49+F49+G49+H49+I49+J49+K49+L49+M49+N49+O49</f>
        <v>-452.90999999999997</v>
      </c>
      <c r="Q49" s="41"/>
    </row>
    <row r="50" spans="1:17">
      <c r="A50" s="29" t="s">
        <v>44</v>
      </c>
      <c r="B50" s="11" t="s">
        <v>22</v>
      </c>
      <c r="C50" s="40"/>
      <c r="D50" s="40">
        <f t="shared" ref="D50:O50" si="20">(D46+D45)-D44</f>
        <v>0</v>
      </c>
      <c r="E50" s="40">
        <f t="shared" si="20"/>
        <v>0</v>
      </c>
      <c r="F50" s="40">
        <f t="shared" si="20"/>
        <v>0</v>
      </c>
      <c r="G50" s="40">
        <f t="shared" si="20"/>
        <v>0</v>
      </c>
      <c r="H50" s="40">
        <f t="shared" si="20"/>
        <v>0</v>
      </c>
      <c r="I50" s="40">
        <f t="shared" si="20"/>
        <v>0</v>
      </c>
      <c r="J50" s="40">
        <f t="shared" si="20"/>
        <v>0</v>
      </c>
      <c r="K50" s="40">
        <f t="shared" si="20"/>
        <v>0</v>
      </c>
      <c r="L50" s="40">
        <f t="shared" si="20"/>
        <v>0</v>
      </c>
      <c r="M50" s="40">
        <f t="shared" si="20"/>
        <v>0</v>
      </c>
      <c r="N50" s="40">
        <f t="shared" si="20"/>
        <v>0</v>
      </c>
      <c r="O50" s="40">
        <f t="shared" si="20"/>
        <v>0</v>
      </c>
      <c r="P50" s="41">
        <f>D50+E50+F50+G50+H50+I50+J50+K50+L50+M50+N50+O50</f>
        <v>0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/>
      <c r="D52" s="42">
        <f>D53/5.94</f>
        <v>31.700336700336699</v>
      </c>
      <c r="E52" s="42">
        <f t="shared" ref="E52:I52" si="21">E53/5.94</f>
        <v>30.700336700336699</v>
      </c>
      <c r="F52" s="42">
        <f t="shared" si="21"/>
        <v>29.700336700336695</v>
      </c>
      <c r="G52" s="42">
        <f t="shared" si="21"/>
        <v>30.700336700336699</v>
      </c>
      <c r="H52" s="42">
        <f t="shared" si="21"/>
        <v>30.700336700336699</v>
      </c>
      <c r="I52" s="42">
        <f t="shared" si="21"/>
        <v>30.700336700336699</v>
      </c>
      <c r="J52" s="42">
        <f>J53/6.18</f>
        <v>29.699029126213592</v>
      </c>
      <c r="K52" s="42">
        <f t="shared" ref="K52:N52" si="22">K53/6.18</f>
        <v>31.699029126213595</v>
      </c>
      <c r="L52" s="42">
        <f t="shared" si="22"/>
        <v>31.70064724919094</v>
      </c>
      <c r="M52" s="42">
        <f t="shared" si="22"/>
        <v>28.70064724919094</v>
      </c>
      <c r="N52" s="42">
        <f t="shared" si="22"/>
        <v>30.70064724919094</v>
      </c>
      <c r="O52" s="42">
        <f>O53/6.18</f>
        <v>29.699029126213592</v>
      </c>
      <c r="P52" s="41">
        <f>D52+E52+F52+G52+H52+I52+J52+K52+L52+M52+N52+O52</f>
        <v>366.40104932823374</v>
      </c>
      <c r="Q52" s="43"/>
    </row>
    <row r="53" spans="1:17" ht="45.75">
      <c r="A53" s="28" t="s">
        <v>68</v>
      </c>
      <c r="B53" s="11" t="s">
        <v>22</v>
      </c>
      <c r="C53" s="42"/>
      <c r="D53" s="42">
        <v>188.3</v>
      </c>
      <c r="E53" s="42">
        <v>182.36</v>
      </c>
      <c r="F53" s="42">
        <v>176.42</v>
      </c>
      <c r="G53" s="42">
        <v>182.36</v>
      </c>
      <c r="H53" s="42">
        <v>182.36</v>
      </c>
      <c r="I53" s="42">
        <v>182.36</v>
      </c>
      <c r="J53" s="42">
        <v>183.54</v>
      </c>
      <c r="K53" s="42">
        <v>195.9</v>
      </c>
      <c r="L53" s="42">
        <v>195.91</v>
      </c>
      <c r="M53" s="42">
        <v>177.37</v>
      </c>
      <c r="N53" s="42">
        <v>189.73</v>
      </c>
      <c r="O53" s="43">
        <v>183.54</v>
      </c>
      <c r="P53" s="41">
        <f>D53+E53+F53+G53+H53+I53+J53+K53+L53+M53+N53+O53</f>
        <v>2220.15</v>
      </c>
      <c r="Q53" s="43"/>
    </row>
    <row r="54" spans="1:17">
      <c r="A54" s="15" t="s">
        <v>52</v>
      </c>
      <c r="B54" s="11" t="s">
        <v>22</v>
      </c>
      <c r="C54" s="42"/>
      <c r="D54" s="42">
        <v>188.3</v>
      </c>
      <c r="E54" s="42">
        <v>182.36</v>
      </c>
      <c r="F54" s="42">
        <v>176.42</v>
      </c>
      <c r="G54" s="42">
        <v>182.36</v>
      </c>
      <c r="H54" s="42">
        <v>182.36</v>
      </c>
      <c r="I54" s="42">
        <v>182.36</v>
      </c>
      <c r="J54" s="42">
        <v>183.54</v>
      </c>
      <c r="K54" s="42">
        <v>195.9</v>
      </c>
      <c r="L54" s="42">
        <v>195.9</v>
      </c>
      <c r="M54" s="42">
        <v>177.36</v>
      </c>
      <c r="N54" s="42">
        <v>189.72</v>
      </c>
      <c r="O54" s="43">
        <v>183.54</v>
      </c>
      <c r="P54" s="41">
        <f>D54+E54+F54+G54+H54+I54+J54+K54+L54+M54+N54+O54</f>
        <v>2220.1200000000003</v>
      </c>
      <c r="Q54" s="43"/>
    </row>
    <row r="55" spans="1:17">
      <c r="A55" s="15" t="s">
        <v>53</v>
      </c>
      <c r="B55" s="11"/>
      <c r="C55" s="42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/>
      <c r="D56" s="42">
        <v>47.52</v>
      </c>
      <c r="E56" s="42">
        <v>311.26</v>
      </c>
      <c r="F56" s="42">
        <v>146.72</v>
      </c>
      <c r="G56" s="42">
        <v>111.42</v>
      </c>
      <c r="H56" s="42">
        <v>370.82</v>
      </c>
      <c r="I56" s="42">
        <v>123.68</v>
      </c>
      <c r="J56" s="42">
        <v>163.30000000000001</v>
      </c>
      <c r="K56" s="42">
        <v>162.93</v>
      </c>
      <c r="L56" s="42">
        <v>240.69</v>
      </c>
      <c r="M56" s="42">
        <v>146.46</v>
      </c>
      <c r="N56" s="42">
        <v>166.81</v>
      </c>
      <c r="O56" s="43">
        <v>227.4</v>
      </c>
      <c r="P56" s="41">
        <f>D56+E56+F56+G56+H56+I56+J56+K56+L56+M56+N56+O56</f>
        <v>2219.0100000000002</v>
      </c>
      <c r="Q56" s="43"/>
    </row>
    <row r="57" spans="1:17">
      <c r="A57" s="16" t="s">
        <v>55</v>
      </c>
      <c r="B57" s="13"/>
      <c r="C57" s="43"/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/>
      <c r="D58" s="43">
        <f>(D56+D57)-(D54+D55)</f>
        <v>-140.78</v>
      </c>
      <c r="E58" s="43">
        <f t="shared" ref="E58:O58" si="23">(E56+E57)-(E54+E55)</f>
        <v>128.89999999999998</v>
      </c>
      <c r="F58" s="43">
        <f t="shared" si="23"/>
        <v>-29.699999999999989</v>
      </c>
      <c r="G58" s="43">
        <f t="shared" si="23"/>
        <v>-70.940000000000012</v>
      </c>
      <c r="H58" s="43">
        <f t="shared" si="23"/>
        <v>188.45999999999998</v>
      </c>
      <c r="I58" s="43">
        <f t="shared" si="23"/>
        <v>-58.680000000000007</v>
      </c>
      <c r="J58" s="43">
        <f t="shared" si="23"/>
        <v>-20.239999999999981</v>
      </c>
      <c r="K58" s="43">
        <f t="shared" si="23"/>
        <v>-32.97</v>
      </c>
      <c r="L58" s="43">
        <f t="shared" si="23"/>
        <v>44.789999999999992</v>
      </c>
      <c r="M58" s="43">
        <f t="shared" si="23"/>
        <v>-30.900000000000006</v>
      </c>
      <c r="N58" s="43">
        <f t="shared" si="23"/>
        <v>-22.909999999999997</v>
      </c>
      <c r="O58" s="43">
        <f t="shared" si="23"/>
        <v>43.860000000000014</v>
      </c>
      <c r="P58" s="41">
        <f>D58+E58+F58+G58+H58+I58+J58+K58+L58+M58+N58+O58</f>
        <v>-1.1100000000000279</v>
      </c>
      <c r="Q58" s="43"/>
    </row>
    <row r="59" spans="1:17">
      <c r="A59" s="29" t="s">
        <v>44</v>
      </c>
      <c r="B59" s="13" t="s">
        <v>22</v>
      </c>
      <c r="C59" s="43"/>
      <c r="D59" s="43">
        <f t="shared" ref="D59:O59" si="24">(D54+D55)-D53</f>
        <v>0</v>
      </c>
      <c r="E59" s="43">
        <f t="shared" si="24"/>
        <v>0</v>
      </c>
      <c r="F59" s="43">
        <f t="shared" si="24"/>
        <v>0</v>
      </c>
      <c r="G59" s="43">
        <f t="shared" si="24"/>
        <v>0</v>
      </c>
      <c r="H59" s="43">
        <f t="shared" si="24"/>
        <v>0</v>
      </c>
      <c r="I59" s="43">
        <f t="shared" si="24"/>
        <v>0</v>
      </c>
      <c r="J59" s="43">
        <f t="shared" si="24"/>
        <v>0</v>
      </c>
      <c r="K59" s="43">
        <f t="shared" si="24"/>
        <v>0</v>
      </c>
      <c r="L59" s="43">
        <f t="shared" si="24"/>
        <v>-9.9999999999909051E-3</v>
      </c>
      <c r="M59" s="43">
        <f t="shared" si="24"/>
        <v>-9.9999999999909051E-3</v>
      </c>
      <c r="N59" s="43">
        <f t="shared" si="24"/>
        <v>-9.9999999999909051E-3</v>
      </c>
      <c r="O59" s="43">
        <f t="shared" si="24"/>
        <v>0</v>
      </c>
      <c r="P59" s="41">
        <f>D59+E59+F59+G59+H59+I59+J59+K59+L59+M59+N59+O59</f>
        <v>-2.9999999999972715E-2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/>
      <c r="D61" s="41">
        <v>1175.3</v>
      </c>
      <c r="E61" s="41">
        <v>1175.3</v>
      </c>
      <c r="F61" s="41">
        <v>1175.3</v>
      </c>
      <c r="G61" s="41">
        <v>1175.3</v>
      </c>
      <c r="H61" s="41">
        <v>1175.3</v>
      </c>
      <c r="I61" s="41">
        <v>1175.3</v>
      </c>
      <c r="J61" s="41">
        <v>1175.3</v>
      </c>
      <c r="K61" s="41">
        <v>1175.3</v>
      </c>
      <c r="L61" s="41">
        <v>1175.3</v>
      </c>
      <c r="M61" s="41">
        <v>1175.3</v>
      </c>
      <c r="N61" s="41">
        <v>1175.3</v>
      </c>
      <c r="O61" s="41">
        <v>1175.3</v>
      </c>
      <c r="P61" s="41">
        <f>D61+E61+F61+G61+H61+I61+J61+K61+L61+M61+N61+O61</f>
        <v>14103.599999999997</v>
      </c>
      <c r="Q61" s="12"/>
    </row>
    <row r="62" spans="1:17">
      <c r="A62" s="16" t="s">
        <v>57</v>
      </c>
      <c r="B62" s="13" t="s">
        <v>22</v>
      </c>
      <c r="C62" s="41"/>
      <c r="D62" s="41">
        <f>D63-D61</f>
        <v>2523.8000000000002</v>
      </c>
      <c r="E62" s="41">
        <f t="shared" ref="E62:O62" si="25">E63-E61</f>
        <v>2484.6099999999997</v>
      </c>
      <c r="F62" s="41">
        <f t="shared" si="25"/>
        <v>1515.68</v>
      </c>
      <c r="G62" s="41">
        <f t="shared" si="25"/>
        <v>8306.85</v>
      </c>
      <c r="H62" s="41">
        <f t="shared" si="25"/>
        <v>2120.1800000000003</v>
      </c>
      <c r="I62" s="41">
        <f t="shared" si="25"/>
        <v>604.46</v>
      </c>
      <c r="J62" s="41">
        <f t="shared" si="25"/>
        <v>1858.2900000000002</v>
      </c>
      <c r="K62" s="41">
        <f t="shared" si="25"/>
        <v>18604.46</v>
      </c>
      <c r="L62" s="41">
        <f t="shared" si="25"/>
        <v>-17395.54</v>
      </c>
      <c r="M62" s="41">
        <f t="shared" si="25"/>
        <v>3101.2200000000003</v>
      </c>
      <c r="N62" s="41">
        <f t="shared" si="25"/>
        <v>4982.01</v>
      </c>
      <c r="O62" s="41">
        <f t="shared" si="25"/>
        <v>3490.7799999999997</v>
      </c>
      <c r="P62" s="41">
        <f>D62+E62+F62+G62+H62+I62+J62+K62+L62+M62+N62+O62</f>
        <v>32196.800000000003</v>
      </c>
      <c r="Q62" s="12"/>
    </row>
    <row r="63" spans="1:17">
      <c r="A63" s="16" t="s">
        <v>58</v>
      </c>
      <c r="B63" s="13"/>
      <c r="C63" s="41"/>
      <c r="D63" s="41">
        <v>3699.1</v>
      </c>
      <c r="E63" s="41">
        <v>3659.91</v>
      </c>
      <c r="F63" s="41">
        <v>2690.98</v>
      </c>
      <c r="G63" s="41">
        <v>9482.15</v>
      </c>
      <c r="H63" s="41">
        <v>3295.48</v>
      </c>
      <c r="I63" s="41">
        <v>1779.76</v>
      </c>
      <c r="J63" s="41">
        <v>3033.59</v>
      </c>
      <c r="K63" s="41">
        <v>19779.759999999998</v>
      </c>
      <c r="L63" s="41">
        <v>-16220.24</v>
      </c>
      <c r="M63" s="41">
        <v>4276.5200000000004</v>
      </c>
      <c r="N63" s="41">
        <v>6157.31</v>
      </c>
      <c r="O63" s="41">
        <v>4666.08</v>
      </c>
      <c r="P63" s="41">
        <f>D63+E63+F63+G63+H63+I63+J63+K63+L63+M63+N63+O63</f>
        <v>46300.399999999994</v>
      </c>
      <c r="Q63" s="12"/>
    </row>
    <row r="64" spans="1:17" ht="22.5">
      <c r="A64" s="33" t="s">
        <v>59</v>
      </c>
      <c r="B64" s="13" t="s">
        <v>22</v>
      </c>
      <c r="C64" s="41"/>
      <c r="D64" s="41">
        <f t="shared" ref="D64:O64" si="26">D41+D50+D59</f>
        <v>-6905.4600000000009</v>
      </c>
      <c r="E64" s="41">
        <f t="shared" si="26"/>
        <v>-9360.1299999999992</v>
      </c>
      <c r="F64" s="41">
        <f t="shared" si="26"/>
        <v>-12143.710000000001</v>
      </c>
      <c r="G64" s="41">
        <f t="shared" si="26"/>
        <v>-12143.710000000001</v>
      </c>
      <c r="H64" s="41">
        <f t="shared" si="26"/>
        <v>12144.19</v>
      </c>
      <c r="I64" s="41">
        <f t="shared" si="26"/>
        <v>12144.19</v>
      </c>
      <c r="J64" s="41">
        <f t="shared" si="26"/>
        <v>12838.68</v>
      </c>
      <c r="K64" s="41">
        <f t="shared" si="26"/>
        <v>12838.68</v>
      </c>
      <c r="L64" s="41">
        <f t="shared" si="26"/>
        <v>12838.67</v>
      </c>
      <c r="M64" s="41">
        <f t="shared" si="26"/>
        <v>-31987.109999999997</v>
      </c>
      <c r="N64" s="41">
        <f t="shared" si="26"/>
        <v>-100.3299999999997</v>
      </c>
      <c r="O64" s="41">
        <f t="shared" si="26"/>
        <v>-3064.3199999999997</v>
      </c>
      <c r="P64" s="41">
        <f>D64+E64+F64+G64+H64+I64+J64+K64+L64+M64+N64+O64</f>
        <v>-12900.359999999995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5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P64+P15+P29-P63+P12</f>
        <v>-38350.789999999994</v>
      </c>
      <c r="Q66" s="62"/>
    </row>
    <row r="67" spans="1:17" ht="22.5">
      <c r="A67" s="33" t="s">
        <v>70</v>
      </c>
      <c r="B67" s="13" t="s">
        <v>22</v>
      </c>
      <c r="C67" s="5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f>P64+P15+P29-P63</f>
        <v>-25583.689999999988</v>
      </c>
      <c r="Q67" s="62"/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abSelected="1" view="pageBreakPreview" topLeftCell="A43" zoomScale="80" zoomScaleSheetLayoutView="80" workbookViewId="0">
      <selection activeCell="G67" sqref="G67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72"/>
      <c r="B1" s="72"/>
      <c r="C1" s="2"/>
      <c r="D1" s="72"/>
      <c r="E1" s="72"/>
      <c r="F1" s="72"/>
      <c r="G1" s="72"/>
      <c r="H1" s="72"/>
      <c r="I1" s="72"/>
      <c r="J1" s="72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73"/>
      <c r="C2" s="3"/>
      <c r="D2" s="3"/>
      <c r="E2" s="3"/>
      <c r="F2" s="3"/>
      <c r="G2" s="3"/>
      <c r="H2" s="3"/>
      <c r="I2" s="3"/>
      <c r="J2" s="3"/>
      <c r="K2" s="73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75</v>
      </c>
      <c r="B4" s="7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7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385.6</v>
      </c>
      <c r="E7" s="42">
        <v>385.6</v>
      </c>
      <c r="F7" s="42">
        <v>385.6</v>
      </c>
      <c r="G7" s="42">
        <v>385.6</v>
      </c>
      <c r="H7" s="42">
        <v>385.6</v>
      </c>
      <c r="I7" s="42">
        <v>385.6</v>
      </c>
      <c r="J7" s="42">
        <v>385.6</v>
      </c>
      <c r="K7" s="42">
        <v>385.6</v>
      </c>
      <c r="L7" s="42">
        <v>385.6</v>
      </c>
      <c r="M7" s="42">
        <v>385.6</v>
      </c>
      <c r="N7" s="42">
        <v>385.6</v>
      </c>
      <c r="O7" s="42">
        <v>385.6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9.9499999999999993</v>
      </c>
      <c r="E8" s="45">
        <v>9.9499999999999993</v>
      </c>
      <c r="F8" s="45">
        <v>9.9499999999999993</v>
      </c>
      <c r="G8" s="45">
        <v>9.9499999999999993</v>
      </c>
      <c r="H8" s="45">
        <v>9.9499999999999993</v>
      </c>
      <c r="I8" s="45">
        <v>9.9499999999999993</v>
      </c>
      <c r="J8" s="45">
        <v>9.9499999999999993</v>
      </c>
      <c r="K8" s="45">
        <v>9.9499999999999993</v>
      </c>
      <c r="L8" s="45">
        <v>9.9499999999999993</v>
      </c>
      <c r="M8" s="45">
        <v>9.9499999999999993</v>
      </c>
      <c r="N8" s="45">
        <v>9.9499999999999993</v>
      </c>
      <c r="O8" s="45">
        <v>9.9499999999999993</v>
      </c>
      <c r="P8" s="44"/>
      <c r="Q8" s="44"/>
    </row>
    <row r="9" spans="1:18">
      <c r="A9" s="15" t="s">
        <v>23</v>
      </c>
      <c r="B9" s="11" t="s">
        <v>22</v>
      </c>
      <c r="C9" s="42">
        <v>134555.25</v>
      </c>
      <c r="D9" s="42">
        <f>D15+D16+D21+D25+D29++D36+D37++D45+D46+D54+D55</f>
        <v>16898.84</v>
      </c>
      <c r="E9" s="42">
        <f t="shared" ref="E9:O9" si="0">E15+E16+E21+E25+E29++E36+E37++E45+E46+E54+E55</f>
        <v>16854.150000000001</v>
      </c>
      <c r="F9" s="42">
        <f t="shared" si="0"/>
        <v>16822.399999999998</v>
      </c>
      <c r="G9" s="42">
        <f t="shared" si="0"/>
        <v>16854.150000000001</v>
      </c>
      <c r="H9" s="42">
        <f t="shared" si="0"/>
        <v>17236.47</v>
      </c>
      <c r="I9" s="42">
        <f t="shared" si="0"/>
        <v>17615.55</v>
      </c>
      <c r="J9" s="42">
        <f t="shared" si="0"/>
        <v>18335.98</v>
      </c>
      <c r="K9" s="42">
        <f t="shared" si="0"/>
        <v>18401.620000000003</v>
      </c>
      <c r="L9" s="42">
        <f t="shared" si="0"/>
        <v>18009.580000000002</v>
      </c>
      <c r="M9" s="42">
        <f t="shared" si="0"/>
        <v>17515.84</v>
      </c>
      <c r="N9" s="42">
        <f t="shared" si="0"/>
        <v>17581.48</v>
      </c>
      <c r="O9" s="42">
        <f t="shared" si="0"/>
        <v>17548.66</v>
      </c>
      <c r="P9" s="41">
        <f>D9+E9+F9+G9+H9+I9+J9+K9+L9+M9+N9+O9</f>
        <v>209674.72</v>
      </c>
      <c r="Q9" s="43"/>
    </row>
    <row r="10" spans="1:18">
      <c r="A10" s="15" t="s">
        <v>24</v>
      </c>
      <c r="B10" s="11" t="s">
        <v>22</v>
      </c>
      <c r="C10" s="42">
        <v>106406.66</v>
      </c>
      <c r="D10" s="42">
        <f>D17+D18+D22+D26+D30+D38+D39+D47+D48+D56+D57</f>
        <v>10113.120000000001</v>
      </c>
      <c r="E10" s="42">
        <f t="shared" ref="E10:O10" si="1">E17+E18+E22+E26+E30+E38+E39+E47+E48+E56+E57</f>
        <v>17766</v>
      </c>
      <c r="F10" s="42">
        <f t="shared" si="1"/>
        <v>16900</v>
      </c>
      <c r="G10" s="42">
        <f t="shared" si="1"/>
        <v>8615</v>
      </c>
      <c r="H10" s="42">
        <f t="shared" si="1"/>
        <v>24252</v>
      </c>
      <c r="I10" s="42">
        <f t="shared" si="1"/>
        <v>11621.5</v>
      </c>
      <c r="J10" s="42">
        <f t="shared" si="1"/>
        <v>21710</v>
      </c>
      <c r="K10" s="42">
        <f t="shared" si="1"/>
        <v>15300</v>
      </c>
      <c r="L10" s="42">
        <f t="shared" si="1"/>
        <v>22755</v>
      </c>
      <c r="M10" s="42">
        <f t="shared" si="1"/>
        <v>16254.999999999998</v>
      </c>
      <c r="N10" s="42">
        <f t="shared" si="1"/>
        <v>18610</v>
      </c>
      <c r="O10" s="42">
        <f t="shared" si="1"/>
        <v>13009.999999999998</v>
      </c>
      <c r="P10" s="41">
        <f>D10+E10+F10+G10+H10+I10+J10+K10+L10+M10+N10+O10</f>
        <v>196907.62</v>
      </c>
      <c r="Q10" s="43"/>
    </row>
    <row r="11" spans="1:18">
      <c r="A11" s="15" t="s">
        <v>25</v>
      </c>
      <c r="B11" s="11" t="s">
        <v>26</v>
      </c>
      <c r="C11" s="42">
        <v>79.08</v>
      </c>
      <c r="D11" s="42">
        <f t="shared" ref="D11:P11" si="2">(D10*100)/D9</f>
        <v>59.845054453441783</v>
      </c>
      <c r="E11" s="42">
        <f t="shared" si="2"/>
        <v>105.41024020790131</v>
      </c>
      <c r="F11" s="42">
        <f t="shared" si="2"/>
        <v>100.4612897089595</v>
      </c>
      <c r="G11" s="42">
        <f t="shared" si="2"/>
        <v>51.115007283072714</v>
      </c>
      <c r="H11" s="42">
        <f t="shared" si="2"/>
        <v>140.70166339163413</v>
      </c>
      <c r="I11" s="42">
        <f t="shared" si="2"/>
        <v>65.972961389227137</v>
      </c>
      <c r="J11" s="42">
        <f t="shared" si="2"/>
        <v>118.40108900642343</v>
      </c>
      <c r="K11" s="42">
        <f t="shared" si="2"/>
        <v>83.144853550937356</v>
      </c>
      <c r="L11" s="42">
        <f t="shared" si="2"/>
        <v>126.3494206972067</v>
      </c>
      <c r="M11" s="42">
        <f t="shared" si="2"/>
        <v>92.801715475820728</v>
      </c>
      <c r="N11" s="42">
        <f t="shared" si="2"/>
        <v>105.8500194522873</v>
      </c>
      <c r="O11" s="42">
        <f t="shared" si="2"/>
        <v>74.136714712120451</v>
      </c>
      <c r="P11" s="42">
        <f t="shared" si="2"/>
        <v>93.910996995727473</v>
      </c>
      <c r="Q11" s="43"/>
    </row>
    <row r="12" spans="1:18">
      <c r="A12" s="30" t="s">
        <v>28</v>
      </c>
      <c r="B12" s="27" t="s">
        <v>22</v>
      </c>
      <c r="C12" s="46">
        <v>-28148.59</v>
      </c>
      <c r="D12" s="46">
        <f t="shared" ref="D12:O12" si="3">D10-D9</f>
        <v>-6785.7199999999993</v>
      </c>
      <c r="E12" s="46">
        <f t="shared" si="3"/>
        <v>911.84999999999854</v>
      </c>
      <c r="F12" s="46">
        <f t="shared" si="3"/>
        <v>77.600000000002183</v>
      </c>
      <c r="G12" s="46">
        <f t="shared" si="3"/>
        <v>-8239.1500000000015</v>
      </c>
      <c r="H12" s="46">
        <f t="shared" si="3"/>
        <v>7015.5299999999988</v>
      </c>
      <c r="I12" s="46">
        <f t="shared" si="3"/>
        <v>-5994.0499999999993</v>
      </c>
      <c r="J12" s="46">
        <f t="shared" si="3"/>
        <v>3374.0200000000004</v>
      </c>
      <c r="K12" s="46">
        <f t="shared" si="3"/>
        <v>-3101.6200000000026</v>
      </c>
      <c r="L12" s="46">
        <f t="shared" si="3"/>
        <v>4745.4199999999983</v>
      </c>
      <c r="M12" s="46">
        <f t="shared" si="3"/>
        <v>-1260.840000000002</v>
      </c>
      <c r="N12" s="46">
        <f t="shared" si="3"/>
        <v>1028.5200000000004</v>
      </c>
      <c r="O12" s="46">
        <f t="shared" si="3"/>
        <v>-4538.6600000000017</v>
      </c>
      <c r="P12" s="41">
        <f>D12+E12+F12+G12+H12+I12+J12+K12+L12+M12+N12+O12</f>
        <v>-12767.100000000008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>
        <v>29985.360000000001</v>
      </c>
      <c r="D15" s="40">
        <v>3748.17</v>
      </c>
      <c r="E15" s="40">
        <v>3735.23</v>
      </c>
      <c r="F15" s="40">
        <v>3735.23</v>
      </c>
      <c r="G15" s="40">
        <v>3735.23</v>
      </c>
      <c r="H15" s="40">
        <v>3735.23</v>
      </c>
      <c r="I15" s="40">
        <v>3735.23</v>
      </c>
      <c r="J15" s="40">
        <v>3735.23</v>
      </c>
      <c r="K15" s="40">
        <v>3735.23</v>
      </c>
      <c r="L15" s="40">
        <v>3735.23</v>
      </c>
      <c r="M15" s="40">
        <v>3735.23</v>
      </c>
      <c r="N15" s="40">
        <v>3735.23</v>
      </c>
      <c r="O15" s="40">
        <v>3735.23</v>
      </c>
      <c r="P15" s="41">
        <f>K15+L15+M15+N15+O15+J15+I15+H15+G15</f>
        <v>33617.07</v>
      </c>
      <c r="Q15" s="12"/>
    </row>
    <row r="16" spans="1:18" ht="23.25">
      <c r="A16" s="28" t="s">
        <v>31</v>
      </c>
      <c r="B16" s="27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>
        <v>23271.16</v>
      </c>
      <c r="D17" s="40">
        <v>1892.43</v>
      </c>
      <c r="E17" s="40">
        <v>4686.09</v>
      </c>
      <c r="F17" s="40">
        <v>3106.76</v>
      </c>
      <c r="G17" s="40">
        <v>1957.27</v>
      </c>
      <c r="H17" s="40">
        <v>4752.6899999999996</v>
      </c>
      <c r="I17" s="40">
        <v>2543.91</v>
      </c>
      <c r="J17" s="40">
        <v>3722.69</v>
      </c>
      <c r="K17" s="40">
        <v>2986.48</v>
      </c>
      <c r="L17" s="40">
        <v>4210.58</v>
      </c>
      <c r="M17" s="40">
        <v>3332.2</v>
      </c>
      <c r="N17" s="40">
        <v>4033.14</v>
      </c>
      <c r="O17" s="41">
        <v>2812.43</v>
      </c>
      <c r="P17" s="41">
        <f>K17+L17+M17+N17+O17+J17+I17+H17+G17</f>
        <v>30351.389999999996</v>
      </c>
      <c r="Q17" s="12"/>
    </row>
    <row r="18" spans="1:17" ht="23.25">
      <c r="A18" s="28" t="s">
        <v>33</v>
      </c>
      <c r="B18" s="27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>
        <v>-6714.2</v>
      </c>
      <c r="D19" s="40">
        <f>D17-D15</f>
        <v>-1855.74</v>
      </c>
      <c r="E19" s="40">
        <f t="shared" ref="E19:F19" si="5">E17-E15</f>
        <v>950.86000000000013</v>
      </c>
      <c r="F19" s="40">
        <f t="shared" si="5"/>
        <v>-628.4699999999998</v>
      </c>
      <c r="G19" s="40">
        <f t="shared" ref="G19:O19" si="6">(G18+G17)-(G16+G15)</f>
        <v>-1777.96</v>
      </c>
      <c r="H19" s="40">
        <f t="shared" si="6"/>
        <v>1017.4599999999996</v>
      </c>
      <c r="I19" s="40">
        <f t="shared" si="6"/>
        <v>-1191.3200000000002</v>
      </c>
      <c r="J19" s="40">
        <f t="shared" si="6"/>
        <v>-12.539999999999964</v>
      </c>
      <c r="K19" s="40">
        <f t="shared" si="6"/>
        <v>-748.75</v>
      </c>
      <c r="L19" s="40">
        <f t="shared" si="6"/>
        <v>475.34999999999991</v>
      </c>
      <c r="M19" s="40">
        <f t="shared" si="6"/>
        <v>-403.0300000000002</v>
      </c>
      <c r="N19" s="40">
        <f t="shared" si="6"/>
        <v>297.90999999999985</v>
      </c>
      <c r="O19" s="40">
        <f t="shared" si="6"/>
        <v>-922.80000000000018</v>
      </c>
      <c r="P19" s="41">
        <f t="shared" si="4"/>
        <v>-3265.6800000000012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f>D29+E29+F29+G29+H29+I29+J29+K29+L29+M29+N29+O29</f>
        <v>0</v>
      </c>
      <c r="Q29" s="12"/>
    </row>
    <row r="30" spans="1:17" ht="22.5">
      <c r="A30" s="56" t="s">
        <v>65</v>
      </c>
      <c r="B30" s="27" t="s">
        <v>22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D30+E30+F30+G30+H30+I30+J30+K30+L30+M30+N30+O30</f>
        <v>0</v>
      </c>
      <c r="Q30" s="12"/>
    </row>
    <row r="31" spans="1:17">
      <c r="A31" s="56" t="s">
        <v>28</v>
      </c>
      <c r="B31" s="27" t="s">
        <v>22</v>
      </c>
      <c r="C31" s="40">
        <v>0</v>
      </c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0</v>
      </c>
      <c r="L31" s="40">
        <f t="shared" si="8"/>
        <v>0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P30-P29</f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>
        <v>31.67</v>
      </c>
      <c r="D34" s="42">
        <f>D35/1347.98</f>
        <v>14.131997507381415</v>
      </c>
      <c r="E34" s="42">
        <f t="shared" ref="E34:H34" si="9">E35/1347.98</f>
        <v>15.952996335257199</v>
      </c>
      <c r="F34" s="42">
        <f t="shared" si="9"/>
        <v>18.0179972996632</v>
      </c>
      <c r="G34" s="42">
        <f t="shared" si="9"/>
        <v>18.0179972996632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v>0</v>
      </c>
      <c r="M34" s="42">
        <f t="shared" si="10"/>
        <v>31.456687719298245</v>
      </c>
      <c r="N34" s="42">
        <f t="shared" si="10"/>
        <v>9.08</v>
      </c>
      <c r="O34" s="42">
        <f t="shared" si="10"/>
        <v>11.16</v>
      </c>
      <c r="P34" s="41">
        <f>D34+E34+F34+G34+H34+I34+J34+K34+L34+M34+N34+O34</f>
        <v>117.81767616126325</v>
      </c>
      <c r="Q34" s="43"/>
    </row>
    <row r="35" spans="1:17" ht="50.25" customHeight="1">
      <c r="A35" s="28" t="s">
        <v>66</v>
      </c>
      <c r="B35" s="27" t="s">
        <v>22</v>
      </c>
      <c r="C35" s="42">
        <v>42695.92</v>
      </c>
      <c r="D35" s="42">
        <v>19049.650000000001</v>
      </c>
      <c r="E35" s="42">
        <v>21504.32</v>
      </c>
      <c r="F35" s="42">
        <v>24287.9</v>
      </c>
      <c r="G35" s="42">
        <v>24287.9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44825.78</v>
      </c>
      <c r="N35" s="42">
        <v>12939</v>
      </c>
      <c r="O35" s="43">
        <v>15903</v>
      </c>
      <c r="P35" s="41">
        <f>D35+E35+F35+G35+H35+I35+J35+K35+L35+M35+N35+O35</f>
        <v>162797.54999999999</v>
      </c>
      <c r="Q35" s="43"/>
    </row>
    <row r="36" spans="1:17" ht="23.25">
      <c r="A36" s="28" t="s">
        <v>40</v>
      </c>
      <c r="B36" s="27" t="s">
        <v>22</v>
      </c>
      <c r="C36" s="42">
        <v>94510.720000000001</v>
      </c>
      <c r="D36" s="42">
        <v>12144.19</v>
      </c>
      <c r="E36" s="42">
        <v>12144.19</v>
      </c>
      <c r="F36" s="42">
        <v>12144.19</v>
      </c>
      <c r="G36" s="42">
        <v>12144.19</v>
      </c>
      <c r="H36" s="42">
        <v>12144.19</v>
      </c>
      <c r="I36" s="42">
        <v>12144.19</v>
      </c>
      <c r="J36" s="42">
        <v>12838.68</v>
      </c>
      <c r="K36" s="42">
        <v>12838.68</v>
      </c>
      <c r="L36" s="42">
        <v>12838.68</v>
      </c>
      <c r="M36" s="42">
        <v>12838.68</v>
      </c>
      <c r="N36" s="42">
        <v>12838.68</v>
      </c>
      <c r="O36" s="42">
        <v>12838.68</v>
      </c>
      <c r="P36" s="41">
        <f>D36+E36+F36+G36+H36+I36+J36+K36+L36+M36+N36+O36</f>
        <v>149897.21999999997</v>
      </c>
      <c r="Q36" s="43"/>
    </row>
    <row r="37" spans="1:17">
      <c r="A37" s="15" t="s">
        <v>41</v>
      </c>
      <c r="B37" s="27" t="s">
        <v>22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>
        <v>73348.789999999994</v>
      </c>
      <c r="D38" s="42">
        <v>7787.47</v>
      </c>
      <c r="E38" s="42">
        <v>11538.92</v>
      </c>
      <c r="F38" s="42">
        <v>12706.02</v>
      </c>
      <c r="G38" s="42">
        <v>6075.33</v>
      </c>
      <c r="H38" s="42">
        <v>18469.77</v>
      </c>
      <c r="I38" s="42">
        <v>7845.39</v>
      </c>
      <c r="J38" s="42">
        <v>16807.740000000002</v>
      </c>
      <c r="K38" s="42">
        <v>10250.450000000001</v>
      </c>
      <c r="L38" s="42">
        <v>16418.72</v>
      </c>
      <c r="M38" s="42">
        <v>11388.6</v>
      </c>
      <c r="N38" s="42">
        <v>13641.88</v>
      </c>
      <c r="O38" s="43">
        <v>9452.8799999999992</v>
      </c>
      <c r="P38" s="41">
        <f>D38+E38+F38+G38+H38+I38+J38+K38+L38+M38+N38+O38</f>
        <v>142383.17000000001</v>
      </c>
      <c r="Q38" s="43"/>
    </row>
    <row r="39" spans="1:17">
      <c r="A39" s="15" t="s">
        <v>43</v>
      </c>
      <c r="B39" s="27"/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>
        <v>-21161.93</v>
      </c>
      <c r="D40" s="42">
        <f>(D38+D39)-(D36+D37)</f>
        <v>-4356.72</v>
      </c>
      <c r="E40" s="42">
        <f t="shared" ref="E40:F40" si="12">(E38+E39)-(E36+E37)</f>
        <v>-605.27000000000044</v>
      </c>
      <c r="F40" s="42">
        <f t="shared" si="12"/>
        <v>561.82999999999993</v>
      </c>
      <c r="G40" s="42">
        <f t="shared" ref="G40:O40" si="13">(G39+G38)-(G37+G36)</f>
        <v>-6068.8600000000006</v>
      </c>
      <c r="H40" s="42">
        <f t="shared" si="13"/>
        <v>6325.58</v>
      </c>
      <c r="I40" s="42">
        <f t="shared" si="13"/>
        <v>-4298.8</v>
      </c>
      <c r="J40" s="42">
        <f t="shared" si="13"/>
        <v>3969.0600000000013</v>
      </c>
      <c r="K40" s="42">
        <f t="shared" si="13"/>
        <v>-2588.2299999999996</v>
      </c>
      <c r="L40" s="42">
        <f t="shared" si="13"/>
        <v>3580.0400000000009</v>
      </c>
      <c r="M40" s="42">
        <f t="shared" si="13"/>
        <v>-1450.08</v>
      </c>
      <c r="N40" s="42">
        <f t="shared" si="13"/>
        <v>803.19999999999891</v>
      </c>
      <c r="O40" s="42">
        <f t="shared" si="13"/>
        <v>-3385.8000000000011</v>
      </c>
      <c r="P40" s="41">
        <f>D40+E40+F40+G40+H40+I40+J40+K40+L40+M40+N40+O40</f>
        <v>-7514.0500000000011</v>
      </c>
      <c r="Q40" s="43"/>
    </row>
    <row r="41" spans="1:17">
      <c r="A41" s="29" t="s">
        <v>44</v>
      </c>
      <c r="B41" s="27" t="s">
        <v>22</v>
      </c>
      <c r="C41" s="42">
        <v>51814.8</v>
      </c>
      <c r="D41" s="42">
        <f t="shared" ref="D41:O41" si="14">(D36+D37)-D35</f>
        <v>-6905.4600000000009</v>
      </c>
      <c r="E41" s="42">
        <f t="shared" si="14"/>
        <v>-9360.1299999999992</v>
      </c>
      <c r="F41" s="42">
        <f t="shared" si="14"/>
        <v>-12143.710000000001</v>
      </c>
      <c r="G41" s="42">
        <f t="shared" si="14"/>
        <v>-12143.710000000001</v>
      </c>
      <c r="H41" s="42">
        <f t="shared" si="14"/>
        <v>12144.19</v>
      </c>
      <c r="I41" s="42">
        <f t="shared" si="14"/>
        <v>12144.19</v>
      </c>
      <c r="J41" s="42">
        <f t="shared" si="14"/>
        <v>12838.68</v>
      </c>
      <c r="K41" s="42">
        <f t="shared" si="14"/>
        <v>12838.68</v>
      </c>
      <c r="L41" s="42">
        <f t="shared" si="14"/>
        <v>12838.68</v>
      </c>
      <c r="M41" s="42">
        <f t="shared" si="14"/>
        <v>-31987.1</v>
      </c>
      <c r="N41" s="42">
        <f t="shared" si="14"/>
        <v>-100.31999999999971</v>
      </c>
      <c r="O41" s="42">
        <f t="shared" si="14"/>
        <v>-3064.3199999999997</v>
      </c>
      <c r="P41" s="41">
        <f>D41+E41+F41+G41+H41+I41+J41+K41+L41+M41+N41+O41</f>
        <v>-12900.329999999994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>
        <v>343.54</v>
      </c>
      <c r="D43" s="40">
        <f>D44/25.81</f>
        <v>31.700116234017823</v>
      </c>
      <c r="E43" s="40">
        <f t="shared" ref="E43:I43" si="15">E44/25.81</f>
        <v>30.700116234017823</v>
      </c>
      <c r="F43" s="40">
        <f t="shared" si="15"/>
        <v>29.700116234017823</v>
      </c>
      <c r="G43" s="40">
        <f t="shared" si="15"/>
        <v>30.700116234017823</v>
      </c>
      <c r="H43" s="40">
        <f t="shared" si="15"/>
        <v>45.512979465323525</v>
      </c>
      <c r="I43" s="40">
        <f t="shared" si="15"/>
        <v>60.20030995738086</v>
      </c>
      <c r="J43" s="40">
        <f>J44/26.64</f>
        <v>59.254129129129126</v>
      </c>
      <c r="K43" s="40">
        <f t="shared" ref="K43:O43" si="16">K44/26.64</f>
        <v>61.254129129129126</v>
      </c>
      <c r="L43" s="40">
        <f t="shared" si="16"/>
        <v>46.537912912912908</v>
      </c>
      <c r="M43" s="40">
        <f t="shared" si="16"/>
        <v>28.700075075075077</v>
      </c>
      <c r="N43" s="40">
        <f t="shared" si="16"/>
        <v>30.700075075075077</v>
      </c>
      <c r="O43" s="40">
        <f t="shared" si="16"/>
        <v>29.700075075075077</v>
      </c>
      <c r="P43" s="41">
        <f>D43+E43+F43+G43+H43+I43+J43+K43+L43+M43+N43+O43</f>
        <v>484.66015075517203</v>
      </c>
      <c r="Q43" s="41"/>
    </row>
    <row r="44" spans="1:17" ht="45.75">
      <c r="A44" s="28" t="s">
        <v>67</v>
      </c>
      <c r="B44" s="11" t="s">
        <v>22</v>
      </c>
      <c r="C44" s="40">
        <v>8580.56</v>
      </c>
      <c r="D44" s="40">
        <v>818.18</v>
      </c>
      <c r="E44" s="40">
        <v>792.37</v>
      </c>
      <c r="F44" s="40">
        <v>766.56</v>
      </c>
      <c r="G44" s="40">
        <v>792.37</v>
      </c>
      <c r="H44" s="40">
        <v>1174.69</v>
      </c>
      <c r="I44" s="40">
        <v>1553.77</v>
      </c>
      <c r="J44" s="40">
        <v>1578.53</v>
      </c>
      <c r="K44" s="40">
        <v>1631.81</v>
      </c>
      <c r="L44" s="40">
        <v>1239.77</v>
      </c>
      <c r="M44" s="40">
        <v>764.57</v>
      </c>
      <c r="N44" s="40">
        <v>817.85</v>
      </c>
      <c r="O44" s="41">
        <v>791.21</v>
      </c>
      <c r="P44" s="41">
        <f>D44+E44+F44+G44+H44+I44+J44+K44+L44+M44+N44+O44</f>
        <v>12721.68</v>
      </c>
      <c r="Q44" s="41"/>
    </row>
    <row r="45" spans="1:17" ht="23.25">
      <c r="A45" s="28" t="s">
        <v>48</v>
      </c>
      <c r="B45" s="11" t="s">
        <v>22</v>
      </c>
      <c r="C45" s="40">
        <v>8579.57</v>
      </c>
      <c r="D45" s="40">
        <v>818.18</v>
      </c>
      <c r="E45" s="40">
        <v>792.37</v>
      </c>
      <c r="F45" s="40">
        <v>766.56</v>
      </c>
      <c r="G45" s="40">
        <v>792.37</v>
      </c>
      <c r="H45" s="40">
        <v>1174.69</v>
      </c>
      <c r="I45" s="40">
        <v>1553.77</v>
      </c>
      <c r="J45" s="40">
        <v>1578.53</v>
      </c>
      <c r="K45" s="40">
        <v>1631.81</v>
      </c>
      <c r="L45" s="40">
        <v>1239.77</v>
      </c>
      <c r="M45" s="40">
        <v>764.57</v>
      </c>
      <c r="N45" s="40">
        <v>817.85</v>
      </c>
      <c r="O45" s="41">
        <v>791.21</v>
      </c>
      <c r="P45" s="41">
        <f>D45+E45+F45+G45+H45+I45+J45+K45+L45+M45+N45+O45</f>
        <v>12721.68</v>
      </c>
      <c r="Q45" s="41"/>
    </row>
    <row r="46" spans="1:17" ht="23.25">
      <c r="A46" s="28" t="s">
        <v>49</v>
      </c>
      <c r="B46" s="11" t="s">
        <v>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>
        <v>8391.4500000000007</v>
      </c>
      <c r="D47" s="40">
        <v>385.7</v>
      </c>
      <c r="E47" s="40">
        <v>1229.73</v>
      </c>
      <c r="F47" s="40">
        <v>940.5</v>
      </c>
      <c r="G47" s="40">
        <v>470.98</v>
      </c>
      <c r="H47" s="40">
        <v>658.72</v>
      </c>
      <c r="I47" s="40">
        <v>1108.52</v>
      </c>
      <c r="J47" s="40">
        <v>1016.27</v>
      </c>
      <c r="K47" s="40">
        <v>1900.14</v>
      </c>
      <c r="L47" s="40">
        <v>1885.01</v>
      </c>
      <c r="M47" s="40">
        <v>1387.74</v>
      </c>
      <c r="N47" s="40">
        <v>768.17</v>
      </c>
      <c r="O47" s="41">
        <v>517.29</v>
      </c>
      <c r="P47" s="41">
        <f>D47+E47+F47+G47+H47+I47+J47+K47+L47+M47+N47+O47</f>
        <v>12268.77</v>
      </c>
      <c r="Q47" s="41"/>
    </row>
    <row r="48" spans="1:17">
      <c r="A48" s="15" t="s">
        <v>51</v>
      </c>
      <c r="B48" s="11" t="s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>
        <v>-188.12</v>
      </c>
      <c r="D49" s="40">
        <f>(D47+D48)-(D45+D46)</f>
        <v>-432.47999999999996</v>
      </c>
      <c r="E49" s="40">
        <f t="shared" ref="E49:F49" si="18">(E47+E48)-(E45+E46)</f>
        <v>437.36</v>
      </c>
      <c r="F49" s="40">
        <f t="shared" si="18"/>
        <v>173.94000000000005</v>
      </c>
      <c r="G49" s="40">
        <f t="shared" ref="G49:O49" si="19">(G48+G47)-(G46+G45)</f>
        <v>-321.39</v>
      </c>
      <c r="H49" s="40">
        <f t="shared" si="19"/>
        <v>-515.97</v>
      </c>
      <c r="I49" s="40">
        <f t="shared" si="19"/>
        <v>-445.25</v>
      </c>
      <c r="J49" s="40">
        <f t="shared" si="19"/>
        <v>-562.26</v>
      </c>
      <c r="K49" s="40">
        <f t="shared" si="19"/>
        <v>268.33000000000015</v>
      </c>
      <c r="L49" s="40">
        <f t="shared" si="19"/>
        <v>645.24</v>
      </c>
      <c r="M49" s="40">
        <f t="shared" si="19"/>
        <v>623.16999999999996</v>
      </c>
      <c r="N49" s="40">
        <f t="shared" si="19"/>
        <v>-49.680000000000064</v>
      </c>
      <c r="O49" s="40">
        <f t="shared" si="19"/>
        <v>-273.92000000000007</v>
      </c>
      <c r="P49" s="41">
        <f>D49+E49+F49+G49+H49+I49+J49+K49+L49+M49+N49+O49</f>
        <v>-452.90999999999997</v>
      </c>
      <c r="Q49" s="41"/>
    </row>
    <row r="50" spans="1:17">
      <c r="A50" s="29" t="s">
        <v>44</v>
      </c>
      <c r="B50" s="11" t="s">
        <v>22</v>
      </c>
      <c r="C50" s="40">
        <v>-0.99</v>
      </c>
      <c r="D50" s="40">
        <f t="shared" ref="D50:O50" si="20">(D46+D45)-D44</f>
        <v>0</v>
      </c>
      <c r="E50" s="40">
        <f t="shared" si="20"/>
        <v>0</v>
      </c>
      <c r="F50" s="40">
        <f t="shared" si="20"/>
        <v>0</v>
      </c>
      <c r="G50" s="40">
        <f t="shared" si="20"/>
        <v>0</v>
      </c>
      <c r="H50" s="40">
        <f t="shared" si="20"/>
        <v>0</v>
      </c>
      <c r="I50" s="40">
        <f t="shared" si="20"/>
        <v>0</v>
      </c>
      <c r="J50" s="40">
        <f t="shared" si="20"/>
        <v>0</v>
      </c>
      <c r="K50" s="40">
        <f t="shared" si="20"/>
        <v>0</v>
      </c>
      <c r="L50" s="40">
        <f t="shared" si="20"/>
        <v>0</v>
      </c>
      <c r="M50" s="40">
        <f t="shared" si="20"/>
        <v>0</v>
      </c>
      <c r="N50" s="40">
        <f t="shared" si="20"/>
        <v>0</v>
      </c>
      <c r="O50" s="40">
        <f t="shared" si="20"/>
        <v>0</v>
      </c>
      <c r="P50" s="41">
        <f>D50+E50+F50+G50+H50+I50+J50+K50+L50+M50+N50+O50</f>
        <v>0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>
        <v>255.7</v>
      </c>
      <c r="D52" s="42">
        <f>D53/5.94</f>
        <v>31.700336700336699</v>
      </c>
      <c r="E52" s="42">
        <f t="shared" ref="E52:I52" si="21">E53/5.94</f>
        <v>30.700336700336699</v>
      </c>
      <c r="F52" s="42">
        <f t="shared" si="21"/>
        <v>29.700336700336695</v>
      </c>
      <c r="G52" s="42">
        <f t="shared" si="21"/>
        <v>30.700336700336699</v>
      </c>
      <c r="H52" s="42">
        <f t="shared" si="21"/>
        <v>30.700336700336699</v>
      </c>
      <c r="I52" s="42">
        <f t="shared" si="21"/>
        <v>30.700336700336699</v>
      </c>
      <c r="J52" s="42">
        <f>J53/6.18</f>
        <v>29.699029126213592</v>
      </c>
      <c r="K52" s="42">
        <f t="shared" ref="K52:N52" si="22">K53/6.18</f>
        <v>31.699029126213595</v>
      </c>
      <c r="L52" s="42">
        <f t="shared" si="22"/>
        <v>31.70064724919094</v>
      </c>
      <c r="M52" s="42">
        <f t="shared" si="22"/>
        <v>28.70064724919094</v>
      </c>
      <c r="N52" s="42">
        <f t="shared" si="22"/>
        <v>30.70064724919094</v>
      </c>
      <c r="O52" s="42">
        <f>O53/6.18</f>
        <v>29.699029126213592</v>
      </c>
      <c r="P52" s="41">
        <f>D52+E52+F52+G52+H52+I52+J52+K52+L52+M52+N52+O52</f>
        <v>366.40104932823374</v>
      </c>
      <c r="Q52" s="43"/>
    </row>
    <row r="53" spans="1:17" ht="45.75">
      <c r="A53" s="28" t="s">
        <v>68</v>
      </c>
      <c r="B53" s="11" t="s">
        <v>22</v>
      </c>
      <c r="C53" s="42">
        <v>1479.57</v>
      </c>
      <c r="D53" s="42">
        <v>188.3</v>
      </c>
      <c r="E53" s="42">
        <v>182.36</v>
      </c>
      <c r="F53" s="42">
        <v>176.42</v>
      </c>
      <c r="G53" s="42">
        <v>182.36</v>
      </c>
      <c r="H53" s="42">
        <v>182.36</v>
      </c>
      <c r="I53" s="42">
        <v>182.36</v>
      </c>
      <c r="J53" s="42">
        <v>183.54</v>
      </c>
      <c r="K53" s="42">
        <v>195.9</v>
      </c>
      <c r="L53" s="42">
        <v>195.91</v>
      </c>
      <c r="M53" s="42">
        <v>177.37</v>
      </c>
      <c r="N53" s="42">
        <v>189.73</v>
      </c>
      <c r="O53" s="43">
        <v>183.54</v>
      </c>
      <c r="P53" s="41">
        <f>D53+E53+F53+G53+H53+I53+J53+K53+L53+M53+N53+O53</f>
        <v>2220.15</v>
      </c>
      <c r="Q53" s="43"/>
    </row>
    <row r="54" spans="1:17">
      <c r="A54" s="15" t="s">
        <v>52</v>
      </c>
      <c r="B54" s="11" t="s">
        <v>22</v>
      </c>
      <c r="C54" s="42">
        <v>147.6</v>
      </c>
      <c r="D54" s="42">
        <v>188.3</v>
      </c>
      <c r="E54" s="42">
        <v>182.36</v>
      </c>
      <c r="F54" s="42">
        <v>176.42</v>
      </c>
      <c r="G54" s="42">
        <v>182.36</v>
      </c>
      <c r="H54" s="42">
        <v>182.36</v>
      </c>
      <c r="I54" s="42">
        <v>182.36</v>
      </c>
      <c r="J54" s="42">
        <v>183.54</v>
      </c>
      <c r="K54" s="42">
        <v>195.9</v>
      </c>
      <c r="L54" s="42">
        <v>195.9</v>
      </c>
      <c r="M54" s="42">
        <v>177.36</v>
      </c>
      <c r="N54" s="42">
        <v>189.72</v>
      </c>
      <c r="O54" s="43">
        <v>183.54</v>
      </c>
      <c r="P54" s="41">
        <f>D54+E54+F54+G54+H54+I54+J54+K54+L54+M54+N54+O54</f>
        <v>2220.1200000000003</v>
      </c>
      <c r="Q54" s="43"/>
    </row>
    <row r="55" spans="1:17">
      <c r="A55" s="15" t="s">
        <v>53</v>
      </c>
      <c r="B55" s="1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>
        <v>1395.26</v>
      </c>
      <c r="D56" s="42">
        <v>47.52</v>
      </c>
      <c r="E56" s="42">
        <v>311.26</v>
      </c>
      <c r="F56" s="42">
        <v>146.72</v>
      </c>
      <c r="G56" s="42">
        <v>111.42</v>
      </c>
      <c r="H56" s="42">
        <v>370.82</v>
      </c>
      <c r="I56" s="42">
        <v>123.68</v>
      </c>
      <c r="J56" s="42">
        <v>163.30000000000001</v>
      </c>
      <c r="K56" s="42">
        <v>162.93</v>
      </c>
      <c r="L56" s="42">
        <v>240.69</v>
      </c>
      <c r="M56" s="42">
        <v>146.46</v>
      </c>
      <c r="N56" s="42">
        <v>166.81</v>
      </c>
      <c r="O56" s="43">
        <v>227.4</v>
      </c>
      <c r="P56" s="41">
        <f>D56+E56+F56+G56+H56+I56+J56+K56+L56+M56+N56+O56</f>
        <v>2219.0100000000002</v>
      </c>
      <c r="Q56" s="43"/>
    </row>
    <row r="57" spans="1:17">
      <c r="A57" s="16" t="s">
        <v>55</v>
      </c>
      <c r="B57" s="13"/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>
        <v>-84.34</v>
      </c>
      <c r="D58" s="43">
        <f>(D56+D57)-(D54+D55)</f>
        <v>-140.78</v>
      </c>
      <c r="E58" s="43">
        <f t="shared" ref="E58:O58" si="23">(E56+E57)-(E54+E55)</f>
        <v>128.89999999999998</v>
      </c>
      <c r="F58" s="43">
        <f t="shared" si="23"/>
        <v>-29.699999999999989</v>
      </c>
      <c r="G58" s="43">
        <f t="shared" si="23"/>
        <v>-70.940000000000012</v>
      </c>
      <c r="H58" s="43">
        <f t="shared" si="23"/>
        <v>188.45999999999998</v>
      </c>
      <c r="I58" s="43">
        <f t="shared" si="23"/>
        <v>-58.680000000000007</v>
      </c>
      <c r="J58" s="43">
        <f t="shared" si="23"/>
        <v>-20.239999999999981</v>
      </c>
      <c r="K58" s="43">
        <f t="shared" si="23"/>
        <v>-32.97</v>
      </c>
      <c r="L58" s="43">
        <f t="shared" si="23"/>
        <v>44.789999999999992</v>
      </c>
      <c r="M58" s="43">
        <f t="shared" si="23"/>
        <v>-30.900000000000006</v>
      </c>
      <c r="N58" s="43">
        <f t="shared" si="23"/>
        <v>-22.909999999999997</v>
      </c>
      <c r="O58" s="43">
        <f t="shared" si="23"/>
        <v>43.860000000000014</v>
      </c>
      <c r="P58" s="41">
        <f>D58+E58+F58+G58+H58+I58+J58+K58+L58+M58+N58+O58</f>
        <v>-1.1100000000000279</v>
      </c>
      <c r="Q58" s="43"/>
    </row>
    <row r="59" spans="1:17">
      <c r="A59" s="29" t="s">
        <v>44</v>
      </c>
      <c r="B59" s="13" t="s">
        <v>22</v>
      </c>
      <c r="C59" s="43">
        <v>0.03</v>
      </c>
      <c r="D59" s="43">
        <f t="shared" ref="D59:O59" si="24">(D54+D55)-D53</f>
        <v>0</v>
      </c>
      <c r="E59" s="43">
        <f t="shared" si="24"/>
        <v>0</v>
      </c>
      <c r="F59" s="43">
        <f t="shared" si="24"/>
        <v>0</v>
      </c>
      <c r="G59" s="43">
        <f t="shared" si="24"/>
        <v>0</v>
      </c>
      <c r="H59" s="43">
        <f t="shared" si="24"/>
        <v>0</v>
      </c>
      <c r="I59" s="43">
        <f t="shared" si="24"/>
        <v>0</v>
      </c>
      <c r="J59" s="43">
        <f t="shared" si="24"/>
        <v>0</v>
      </c>
      <c r="K59" s="43">
        <f t="shared" si="24"/>
        <v>0</v>
      </c>
      <c r="L59" s="43">
        <f t="shared" si="24"/>
        <v>-9.9999999999909051E-3</v>
      </c>
      <c r="M59" s="43">
        <f t="shared" si="24"/>
        <v>-9.9999999999909051E-3</v>
      </c>
      <c r="N59" s="43">
        <f t="shared" si="24"/>
        <v>-9.9999999999909051E-3</v>
      </c>
      <c r="O59" s="43">
        <f t="shared" si="24"/>
        <v>0</v>
      </c>
      <c r="P59" s="41">
        <f>D59+E59+F59+G59+H59+I59+J59+K59+L59+M59+N59+O59</f>
        <v>-2.9999999999972715E-2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>
        <v>9402.42</v>
      </c>
      <c r="D61" s="41">
        <v>1175.3</v>
      </c>
      <c r="E61" s="41">
        <v>1175.3</v>
      </c>
      <c r="F61" s="41">
        <v>1175.3</v>
      </c>
      <c r="G61" s="41">
        <v>1175.3</v>
      </c>
      <c r="H61" s="41">
        <v>1175.3</v>
      </c>
      <c r="I61" s="41">
        <v>1175.3</v>
      </c>
      <c r="J61" s="41">
        <v>1175.3</v>
      </c>
      <c r="K61" s="41">
        <v>1175.3</v>
      </c>
      <c r="L61" s="41">
        <v>1175.3</v>
      </c>
      <c r="M61" s="41">
        <v>1175.3</v>
      </c>
      <c r="N61" s="41">
        <v>1175.3</v>
      </c>
      <c r="O61" s="41">
        <v>1175.3</v>
      </c>
      <c r="P61" s="41">
        <f>D61+E61+F61+G61+H61+I61+J61+K61+L61+M61+N61+O61</f>
        <v>14103.599999999997</v>
      </c>
      <c r="Q61" s="12"/>
    </row>
    <row r="62" spans="1:17">
      <c r="A62" s="16" t="s">
        <v>57</v>
      </c>
      <c r="B62" s="13" t="s">
        <v>22</v>
      </c>
      <c r="C62" s="41">
        <v>3312.25</v>
      </c>
      <c r="D62" s="41">
        <f>D63-D61</f>
        <v>2523.8000000000002</v>
      </c>
      <c r="E62" s="41">
        <f t="shared" ref="E62:O62" si="25">E63-E61</f>
        <v>2484.6099999999997</v>
      </c>
      <c r="F62" s="41">
        <f t="shared" si="25"/>
        <v>1515.68</v>
      </c>
      <c r="G62" s="41">
        <f t="shared" si="25"/>
        <v>8306.85</v>
      </c>
      <c r="H62" s="41">
        <f t="shared" si="25"/>
        <v>2120.1800000000003</v>
      </c>
      <c r="I62" s="41">
        <f t="shared" si="25"/>
        <v>604.46</v>
      </c>
      <c r="J62" s="41">
        <f t="shared" si="25"/>
        <v>1858.2900000000002</v>
      </c>
      <c r="K62" s="41">
        <f t="shared" si="25"/>
        <v>18604.46</v>
      </c>
      <c r="L62" s="41">
        <f t="shared" si="25"/>
        <v>-17395.54</v>
      </c>
      <c r="M62" s="41">
        <f t="shared" si="25"/>
        <v>3101.2200000000003</v>
      </c>
      <c r="N62" s="41">
        <f t="shared" si="25"/>
        <v>4982.01</v>
      </c>
      <c r="O62" s="41">
        <f t="shared" si="25"/>
        <v>3490.7799999999997</v>
      </c>
      <c r="P62" s="41">
        <f>D62+E62+F62+G62+H62+I62+J62+K62+L62+M62+N62+O62</f>
        <v>32196.800000000003</v>
      </c>
      <c r="Q62" s="12"/>
    </row>
    <row r="63" spans="1:17">
      <c r="A63" s="16" t="s">
        <v>58</v>
      </c>
      <c r="B63" s="13"/>
      <c r="C63" s="41">
        <v>12714.67</v>
      </c>
      <c r="D63" s="41">
        <v>3699.1</v>
      </c>
      <c r="E63" s="41">
        <v>3659.91</v>
      </c>
      <c r="F63" s="41">
        <v>2690.98</v>
      </c>
      <c r="G63" s="41">
        <v>9482.15</v>
      </c>
      <c r="H63" s="41">
        <v>3295.48</v>
      </c>
      <c r="I63" s="41">
        <v>1779.76</v>
      </c>
      <c r="J63" s="41">
        <v>3033.59</v>
      </c>
      <c r="K63" s="41">
        <v>19779.759999999998</v>
      </c>
      <c r="L63" s="41">
        <v>-16220.24</v>
      </c>
      <c r="M63" s="41">
        <v>4276.5200000000004</v>
      </c>
      <c r="N63" s="41">
        <v>6157.31</v>
      </c>
      <c r="O63" s="41">
        <v>4666.08</v>
      </c>
      <c r="P63" s="41">
        <f>D63+E63+F63+G63+H63+I63+J63+K63+L63+M63+N63+O63</f>
        <v>46300.399999999994</v>
      </c>
      <c r="Q63" s="12"/>
    </row>
    <row r="64" spans="1:17" ht="22.5">
      <c r="A64" s="33" t="s">
        <v>59</v>
      </c>
      <c r="B64" s="13" t="s">
        <v>22</v>
      </c>
      <c r="C64" s="41">
        <v>51813.84</v>
      </c>
      <c r="D64" s="41">
        <f t="shared" ref="D64:O64" si="26">D41+D50+D59</f>
        <v>-6905.4600000000009</v>
      </c>
      <c r="E64" s="41">
        <f t="shared" si="26"/>
        <v>-9360.1299999999992</v>
      </c>
      <c r="F64" s="41">
        <f t="shared" si="26"/>
        <v>-12143.710000000001</v>
      </c>
      <c r="G64" s="41">
        <f t="shared" si="26"/>
        <v>-12143.710000000001</v>
      </c>
      <c r="H64" s="41">
        <f t="shared" si="26"/>
        <v>12144.19</v>
      </c>
      <c r="I64" s="41">
        <f t="shared" si="26"/>
        <v>12144.19</v>
      </c>
      <c r="J64" s="41">
        <f t="shared" si="26"/>
        <v>12838.68</v>
      </c>
      <c r="K64" s="41">
        <f t="shared" si="26"/>
        <v>12838.68</v>
      </c>
      <c r="L64" s="41">
        <f t="shared" si="26"/>
        <v>12838.67</v>
      </c>
      <c r="M64" s="41">
        <f t="shared" si="26"/>
        <v>-31987.109999999997</v>
      </c>
      <c r="N64" s="41">
        <f t="shared" si="26"/>
        <v>-100.3299999999997</v>
      </c>
      <c r="O64" s="41">
        <f t="shared" si="26"/>
        <v>-3064.3199999999997</v>
      </c>
      <c r="P64" s="41">
        <f>D64+E64+F64+G64+H64+I64+J64+K64+L64+M64+N64+O64</f>
        <v>-12900.359999999995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66">
        <v>40935.94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50">
        <f>P64+P15+P29-P63+P12</f>
        <v>-38350.789999999994</v>
      </c>
      <c r="Q66" s="50">
        <f>C66+P66</f>
        <v>2585.1500000000087</v>
      </c>
    </row>
    <row r="67" spans="1:17" ht="22.5">
      <c r="A67" s="33" t="s">
        <v>70</v>
      </c>
      <c r="B67" s="13" t="s">
        <v>22</v>
      </c>
      <c r="C67" s="66">
        <v>69084.53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50">
        <f>P64+P15+P29-P63</f>
        <v>-25583.689999999988</v>
      </c>
      <c r="Q67" s="50">
        <f>C67+P67</f>
        <v>43500.840000000011</v>
      </c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D58" workbookViewId="0">
      <selection activeCell="Q66" sqref="Q66:Q67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57"/>
      <c r="B1" s="57"/>
      <c r="C1" s="2"/>
      <c r="D1" s="57"/>
      <c r="E1" s="57"/>
      <c r="F1" s="57"/>
      <c r="G1" s="57"/>
      <c r="H1" s="57"/>
      <c r="I1" s="57"/>
      <c r="J1" s="57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58"/>
      <c r="C2" s="3"/>
      <c r="D2" s="3"/>
      <c r="E2" s="3"/>
      <c r="F2" s="3"/>
      <c r="G2" s="3"/>
      <c r="H2" s="3"/>
      <c r="I2" s="3"/>
      <c r="J2" s="3"/>
      <c r="K2" s="58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61</v>
      </c>
      <c r="B4" s="5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5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3182.2</v>
      </c>
      <c r="E7" s="42">
        <v>3182.2</v>
      </c>
      <c r="F7" s="42">
        <v>3182.2</v>
      </c>
      <c r="G7" s="42">
        <v>3182.2</v>
      </c>
      <c r="H7" s="42">
        <v>3182.2</v>
      </c>
      <c r="I7" s="42">
        <v>3182.2</v>
      </c>
      <c r="J7" s="42">
        <v>3182.2</v>
      </c>
      <c r="K7" s="42">
        <v>3182.2</v>
      </c>
      <c r="L7" s="42">
        <v>3182.2</v>
      </c>
      <c r="M7" s="42">
        <v>3182.2</v>
      </c>
      <c r="N7" s="42">
        <v>3182.2</v>
      </c>
      <c r="O7" s="42">
        <v>3182.2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/>
      <c r="D9" s="42">
        <f>D15+D16+D21+D25+D36+D37+D45+D46+D54+D55</f>
        <v>95299.180000000008</v>
      </c>
      <c r="E9" s="42">
        <f t="shared" ref="E9:O9" si="0">E15+E16+E21+E25+E36+E37+E45+E46+E54+E55</f>
        <v>96273.900000000009</v>
      </c>
      <c r="F9" s="42">
        <f t="shared" si="0"/>
        <v>94626.07</v>
      </c>
      <c r="G9" s="42">
        <f t="shared" si="0"/>
        <v>94835.62</v>
      </c>
      <c r="H9" s="42">
        <f t="shared" si="0"/>
        <v>79701.200000000012</v>
      </c>
      <c r="I9" s="42">
        <f t="shared" si="0"/>
        <v>93676.74</v>
      </c>
      <c r="J9" s="42">
        <f t="shared" si="0"/>
        <v>24982.41</v>
      </c>
      <c r="K9" s="42">
        <f t="shared" si="0"/>
        <v>25637.41</v>
      </c>
      <c r="L9" s="42">
        <f t="shared" si="0"/>
        <v>27908.560000000001</v>
      </c>
      <c r="M9" s="42">
        <f t="shared" si="0"/>
        <v>66623.599999999991</v>
      </c>
      <c r="N9" s="42">
        <f t="shared" si="0"/>
        <v>94417.73</v>
      </c>
      <c r="O9" s="42">
        <f t="shared" si="0"/>
        <v>122757.98000000001</v>
      </c>
      <c r="P9" s="41">
        <f>D9+E9+F9+G9+H9+I9+J9+K9+L9+M9+N9+O9</f>
        <v>916740.40000000014</v>
      </c>
      <c r="Q9" s="43"/>
    </row>
    <row r="10" spans="1:18">
      <c r="A10" s="15" t="s">
        <v>24</v>
      </c>
      <c r="B10" s="11" t="s">
        <v>22</v>
      </c>
      <c r="C10" s="42"/>
      <c r="D10" s="42">
        <f>D17+D18+D22+D26+D38+D39+D47+D48+D56+D57</f>
        <v>50031.270000000011</v>
      </c>
      <c r="E10" s="42">
        <f t="shared" ref="E10:O10" si="1">E17+E18+E22+E26+E38+E39+E47+E48+E56+E57</f>
        <v>64521.729999999996</v>
      </c>
      <c r="F10" s="42">
        <f t="shared" si="1"/>
        <v>57841.619999999995</v>
      </c>
      <c r="G10" s="42">
        <f t="shared" si="1"/>
        <v>62996.800000000003</v>
      </c>
      <c r="H10" s="42">
        <f t="shared" si="1"/>
        <v>71087.150000000009</v>
      </c>
      <c r="I10" s="42">
        <f t="shared" si="1"/>
        <v>103470.12999999999</v>
      </c>
      <c r="J10" s="42">
        <f t="shared" si="1"/>
        <v>76051.31</v>
      </c>
      <c r="K10" s="42">
        <f t="shared" si="1"/>
        <v>171395.81999999998</v>
      </c>
      <c r="L10" s="42">
        <f t="shared" si="1"/>
        <v>22693.579999999998</v>
      </c>
      <c r="M10" s="42">
        <f t="shared" si="1"/>
        <v>48326.44</v>
      </c>
      <c r="N10" s="42">
        <f t="shared" si="1"/>
        <v>26861.000000000004</v>
      </c>
      <c r="O10" s="42">
        <f t="shared" si="1"/>
        <v>32676.36</v>
      </c>
      <c r="P10" s="41">
        <f>D10+E10+F10+G10+H10+I10+J10+K10+L10+M10+N10+O10</f>
        <v>787953.20999999985</v>
      </c>
      <c r="Q10" s="43"/>
    </row>
    <row r="11" spans="1:18">
      <c r="A11" s="15" t="s">
        <v>25</v>
      </c>
      <c r="B11" s="11" t="s">
        <v>26</v>
      </c>
      <c r="C11" s="42"/>
      <c r="D11" s="42">
        <f t="shared" ref="D11:P11" si="2">(D10*100)/D9</f>
        <v>52.499161063085751</v>
      </c>
      <c r="E11" s="42">
        <f t="shared" si="2"/>
        <v>67.018922054679408</v>
      </c>
      <c r="F11" s="42">
        <f t="shared" si="2"/>
        <v>61.126516191573842</v>
      </c>
      <c r="G11" s="42">
        <f t="shared" si="2"/>
        <v>66.427361364854264</v>
      </c>
      <c r="H11" s="42">
        <f t="shared" si="2"/>
        <v>89.192069881005551</v>
      </c>
      <c r="I11" s="42">
        <f t="shared" si="2"/>
        <v>110.45445219378895</v>
      </c>
      <c r="J11" s="42">
        <f t="shared" si="2"/>
        <v>304.41942951060366</v>
      </c>
      <c r="K11" s="42">
        <f t="shared" si="2"/>
        <v>668.53796853894357</v>
      </c>
      <c r="L11" s="42">
        <f t="shared" si="2"/>
        <v>81.314048449651281</v>
      </c>
      <c r="M11" s="42">
        <f t="shared" si="2"/>
        <v>72.536518591009795</v>
      </c>
      <c r="N11" s="42">
        <f t="shared" si="2"/>
        <v>28.449105904155932</v>
      </c>
      <c r="O11" s="42">
        <f t="shared" si="2"/>
        <v>26.618522070825861</v>
      </c>
      <c r="P11" s="42">
        <f t="shared" si="2"/>
        <v>85.951618364370077</v>
      </c>
      <c r="Q11" s="43"/>
    </row>
    <row r="12" spans="1:18">
      <c r="A12" s="30" t="s">
        <v>28</v>
      </c>
      <c r="B12" s="27" t="s">
        <v>22</v>
      </c>
      <c r="C12" s="46"/>
      <c r="D12" s="46">
        <f t="shared" ref="D12:O12" si="3">D10-D9</f>
        <v>-45267.909999999996</v>
      </c>
      <c r="E12" s="46">
        <f t="shared" si="3"/>
        <v>-31752.170000000013</v>
      </c>
      <c r="F12" s="46">
        <f t="shared" si="3"/>
        <v>-36784.450000000012</v>
      </c>
      <c r="G12" s="46">
        <f t="shared" si="3"/>
        <v>-31838.819999999992</v>
      </c>
      <c r="H12" s="46">
        <f t="shared" si="3"/>
        <v>-8614.0500000000029</v>
      </c>
      <c r="I12" s="46">
        <f t="shared" si="3"/>
        <v>9793.3899999999849</v>
      </c>
      <c r="J12" s="46">
        <f t="shared" si="3"/>
        <v>51068.899999999994</v>
      </c>
      <c r="K12" s="46">
        <f t="shared" si="3"/>
        <v>145758.40999999997</v>
      </c>
      <c r="L12" s="46">
        <f t="shared" si="3"/>
        <v>-5214.9800000000032</v>
      </c>
      <c r="M12" s="46">
        <f t="shared" si="3"/>
        <v>-18297.159999999989</v>
      </c>
      <c r="N12" s="46">
        <f t="shared" si="3"/>
        <v>-67556.73</v>
      </c>
      <c r="O12" s="46">
        <f t="shared" si="3"/>
        <v>-90081.62000000001</v>
      </c>
      <c r="P12" s="41">
        <f>D12+E12+F12+G12+H12+I12+J12+K12+L12+M12+N12+O12</f>
        <v>-128787.19000000006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/>
      <c r="D15" s="40">
        <v>13825.5</v>
      </c>
      <c r="E15" s="40">
        <v>13825.5</v>
      </c>
      <c r="F15" s="40">
        <v>13825.5</v>
      </c>
      <c r="G15" s="40">
        <v>13825.5</v>
      </c>
      <c r="H15" s="40">
        <v>13825.5</v>
      </c>
      <c r="I15" s="40">
        <v>13825.5</v>
      </c>
      <c r="J15" s="40">
        <v>13825.5</v>
      </c>
      <c r="K15" s="40">
        <v>13825.5</v>
      </c>
      <c r="L15" s="40">
        <v>13825.5</v>
      </c>
      <c r="M15" s="40">
        <v>13882.05</v>
      </c>
      <c r="N15" s="40">
        <v>13882.05</v>
      </c>
      <c r="O15" s="40">
        <v>13882.05</v>
      </c>
      <c r="P15" s="41">
        <f>K15+L15+M15+N15+O15+J15+I15+H15+G15</f>
        <v>124599.15000000001</v>
      </c>
      <c r="Q15" s="12"/>
    </row>
    <row r="16" spans="1:18" ht="23.25">
      <c r="A16" s="28" t="s">
        <v>31</v>
      </c>
      <c r="B16" s="27"/>
      <c r="C16" s="4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/>
      <c r="D17" s="40">
        <v>8854.2999999999993</v>
      </c>
      <c r="E17" s="40">
        <v>11441.38</v>
      </c>
      <c r="F17" s="40">
        <v>10238.700000000001</v>
      </c>
      <c r="G17" s="40">
        <v>8528.18</v>
      </c>
      <c r="H17" s="40">
        <v>7104.65</v>
      </c>
      <c r="I17" s="40">
        <v>13191.58</v>
      </c>
      <c r="J17" s="40">
        <v>8723.02</v>
      </c>
      <c r="K17" s="40">
        <v>56872.49</v>
      </c>
      <c r="L17" s="40">
        <v>2326.2399999999998</v>
      </c>
      <c r="M17" s="40">
        <v>7981.35</v>
      </c>
      <c r="N17" s="40">
        <v>4136.25</v>
      </c>
      <c r="O17" s="41">
        <v>2605.5500000000002</v>
      </c>
      <c r="P17" s="41">
        <f>K17+L17+M17+N17+O17+J17+I17+H17+G17</f>
        <v>111469.31</v>
      </c>
      <c r="Q17" s="12"/>
    </row>
    <row r="18" spans="1:17" ht="23.25">
      <c r="A18" s="28" t="s">
        <v>33</v>
      </c>
      <c r="B18" s="27"/>
      <c r="C18" s="4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/>
      <c r="D19" s="40">
        <f>D17-D15</f>
        <v>-4971.2000000000007</v>
      </c>
      <c r="E19" s="40">
        <f t="shared" ref="E19:F19" si="5">E17-E15</f>
        <v>-2384.1200000000008</v>
      </c>
      <c r="F19" s="40">
        <f t="shared" si="5"/>
        <v>-3586.7999999999993</v>
      </c>
      <c r="G19" s="40">
        <f t="shared" ref="G19:O19" si="6">(G18+G17)-(G16+G15)</f>
        <v>-5297.32</v>
      </c>
      <c r="H19" s="40">
        <f t="shared" si="6"/>
        <v>-6720.85</v>
      </c>
      <c r="I19" s="40">
        <f t="shared" si="6"/>
        <v>-633.92000000000007</v>
      </c>
      <c r="J19" s="40">
        <f t="shared" si="6"/>
        <v>-5102.4799999999996</v>
      </c>
      <c r="K19" s="40">
        <f t="shared" si="6"/>
        <v>43046.99</v>
      </c>
      <c r="L19" s="40">
        <f t="shared" si="6"/>
        <v>-11499.26</v>
      </c>
      <c r="M19" s="40">
        <f t="shared" si="6"/>
        <v>-5900.6999999999989</v>
      </c>
      <c r="N19" s="40">
        <f t="shared" si="6"/>
        <v>-9745.7999999999993</v>
      </c>
      <c r="O19" s="40">
        <f t="shared" si="6"/>
        <v>-11276.5</v>
      </c>
      <c r="P19" s="41">
        <f t="shared" si="4"/>
        <v>-13129.84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/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12"/>
    </row>
    <row r="30" spans="1:17" ht="22.5">
      <c r="A30" s="56" t="s">
        <v>65</v>
      </c>
      <c r="B30" s="27" t="s">
        <v>22</v>
      </c>
      <c r="C30" s="4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12"/>
    </row>
    <row r="31" spans="1:17">
      <c r="A31" s="56" t="s">
        <v>28</v>
      </c>
      <c r="B31" s="27" t="s">
        <v>22</v>
      </c>
      <c r="C31" s="40"/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/>
      <c r="D34" s="42">
        <f>D35/1347.98</f>
        <v>75.29999703259692</v>
      </c>
      <c r="E34" s="42">
        <f t="shared" ref="E34:H34" si="8">E35/1347.98</f>
        <v>84.76999658748646</v>
      </c>
      <c r="F34" s="42">
        <f t="shared" si="8"/>
        <v>58.419998813038774</v>
      </c>
      <c r="G34" s="42">
        <f t="shared" si="8"/>
        <v>41.989999851629847</v>
      </c>
      <c r="H34" s="42">
        <f t="shared" si="8"/>
        <v>0</v>
      </c>
      <c r="I34" s="42">
        <v>0</v>
      </c>
      <c r="J34" s="42">
        <v>0</v>
      </c>
      <c r="K34" s="42">
        <f t="shared" ref="K34:O34" si="9">K35/1425</f>
        <v>0</v>
      </c>
      <c r="L34" s="42">
        <f t="shared" si="9"/>
        <v>0</v>
      </c>
      <c r="M34" s="42">
        <f t="shared" si="9"/>
        <v>26.46</v>
      </c>
      <c r="N34" s="42">
        <f t="shared" si="9"/>
        <v>50.11</v>
      </c>
      <c r="O34" s="42">
        <f t="shared" si="9"/>
        <v>67.94</v>
      </c>
      <c r="P34" s="41">
        <f>D34+E34+F34+G34+H34+I34+J34+K34+L34+M34+N34+O34</f>
        <v>404.98999228475202</v>
      </c>
      <c r="Q34" s="43"/>
    </row>
    <row r="35" spans="1:17" ht="50.25" customHeight="1">
      <c r="A35" s="28" t="s">
        <v>66</v>
      </c>
      <c r="B35" s="27" t="s">
        <v>22</v>
      </c>
      <c r="C35" s="42"/>
      <c r="D35" s="42">
        <v>101502.89</v>
      </c>
      <c r="E35" s="42">
        <v>114268.26</v>
      </c>
      <c r="F35" s="42">
        <v>78748.990000000005</v>
      </c>
      <c r="G35" s="42">
        <v>56601.68</v>
      </c>
      <c r="H35" s="42">
        <v>0</v>
      </c>
      <c r="I35" s="42">
        <v>15669.01</v>
      </c>
      <c r="J35" s="42">
        <v>2238.4299999999998</v>
      </c>
      <c r="K35" s="42">
        <v>0</v>
      </c>
      <c r="L35" s="42">
        <v>0</v>
      </c>
      <c r="M35" s="42">
        <v>37705.5</v>
      </c>
      <c r="N35" s="42">
        <v>71406.75</v>
      </c>
      <c r="O35" s="43">
        <v>96814.5</v>
      </c>
      <c r="P35" s="41">
        <f>D35+E35+F35+G35+H35+I35+J35+K35+L35+M35+N35+O35</f>
        <v>574956.01</v>
      </c>
      <c r="Q35" s="43"/>
    </row>
    <row r="36" spans="1:17" ht="23.25">
      <c r="A36" s="28" t="s">
        <v>40</v>
      </c>
      <c r="B36" s="27" t="s">
        <v>22</v>
      </c>
      <c r="C36" s="42"/>
      <c r="D36" s="42">
        <v>68808.55</v>
      </c>
      <c r="E36" s="42">
        <v>68808.55</v>
      </c>
      <c r="F36" s="42">
        <v>68808.55</v>
      </c>
      <c r="G36" s="42">
        <v>68808.55</v>
      </c>
      <c r="H36" s="42">
        <v>61321.42</v>
      </c>
      <c r="I36" s="42">
        <v>68808.55</v>
      </c>
      <c r="J36" s="42">
        <v>0</v>
      </c>
      <c r="K36" s="42">
        <v>0</v>
      </c>
      <c r="L36" s="42">
        <v>0</v>
      </c>
      <c r="M36" s="42">
        <v>37706.71</v>
      </c>
      <c r="N36" s="42">
        <v>71407.22</v>
      </c>
      <c r="O36" s="42">
        <v>96814.59</v>
      </c>
      <c r="P36" s="41">
        <f>D36+E36+F36+G36+H36+I36+J36+K36+L36+M36+N36+O36</f>
        <v>611292.68999999994</v>
      </c>
      <c r="Q36" s="43"/>
    </row>
    <row r="37" spans="1:17">
      <c r="A37" s="15" t="s">
        <v>41</v>
      </c>
      <c r="B37" s="27"/>
      <c r="C37" s="42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0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/>
      <c r="D38" s="42">
        <v>36388.550000000003</v>
      </c>
      <c r="E38" s="42">
        <v>47373.36</v>
      </c>
      <c r="F38" s="42">
        <v>39820.660000000003</v>
      </c>
      <c r="G38" s="42">
        <v>48665.26</v>
      </c>
      <c r="H38" s="42">
        <v>47507.360000000001</v>
      </c>
      <c r="I38" s="42">
        <v>76863.37</v>
      </c>
      <c r="J38" s="42">
        <v>54939.65</v>
      </c>
      <c r="K38" s="42">
        <v>61242.6</v>
      </c>
      <c r="L38" s="42">
        <v>10967.85</v>
      </c>
      <c r="M38" s="42">
        <v>29893.58</v>
      </c>
      <c r="N38" s="42">
        <v>15666.22</v>
      </c>
      <c r="O38" s="43">
        <v>26282.23</v>
      </c>
      <c r="P38" s="41">
        <f>D38+E38+F38+G38+H38+I38+J38+K38+L38+M38+N38+O38</f>
        <v>495610.68999999994</v>
      </c>
      <c r="Q38" s="43"/>
    </row>
    <row r="39" spans="1:17">
      <c r="A39" s="15" t="s">
        <v>43</v>
      </c>
      <c r="B39" s="27"/>
      <c r="C39" s="42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0"/>
        <v>0</v>
      </c>
      <c r="Q39" s="43"/>
    </row>
    <row r="40" spans="1:17">
      <c r="A40" s="26" t="s">
        <v>28</v>
      </c>
      <c r="B40" s="27" t="s">
        <v>22</v>
      </c>
      <c r="C40" s="42"/>
      <c r="D40" s="42">
        <f>(D38+D39)-(D36+D37)</f>
        <v>-32420</v>
      </c>
      <c r="E40" s="42">
        <f t="shared" ref="E40:F40" si="11">(E38+E39)-(E36+E37)</f>
        <v>-21435.190000000002</v>
      </c>
      <c r="F40" s="42">
        <f t="shared" si="11"/>
        <v>-28987.89</v>
      </c>
      <c r="G40" s="42">
        <f t="shared" ref="G40:O40" si="12">(G39+G38)-(G37+G36)</f>
        <v>-20143.29</v>
      </c>
      <c r="H40" s="42">
        <f t="shared" si="12"/>
        <v>-13814.059999999998</v>
      </c>
      <c r="I40" s="42">
        <f t="shared" si="12"/>
        <v>8054.8199999999924</v>
      </c>
      <c r="J40" s="42">
        <f t="shared" si="12"/>
        <v>54939.65</v>
      </c>
      <c r="K40" s="42">
        <f t="shared" si="12"/>
        <v>61242.6</v>
      </c>
      <c r="L40" s="42">
        <f t="shared" si="12"/>
        <v>10967.85</v>
      </c>
      <c r="M40" s="42">
        <f t="shared" si="12"/>
        <v>-7813.1299999999974</v>
      </c>
      <c r="N40" s="42">
        <f t="shared" si="12"/>
        <v>-55741</v>
      </c>
      <c r="O40" s="42">
        <f t="shared" si="12"/>
        <v>-70532.36</v>
      </c>
      <c r="P40" s="41">
        <f>D40+E40+F40+G40+H40+I40+J40+K40+L40+M40+N40+O40</f>
        <v>-115682</v>
      </c>
      <c r="Q40" s="43"/>
    </row>
    <row r="41" spans="1:17">
      <c r="A41" s="29" t="s">
        <v>44</v>
      </c>
      <c r="B41" s="27" t="s">
        <v>22</v>
      </c>
      <c r="C41" s="42"/>
      <c r="D41" s="42">
        <f t="shared" ref="D41:O41" si="13">(D36+D37)-D35</f>
        <v>-32694.339999999997</v>
      </c>
      <c r="E41" s="42">
        <f t="shared" si="13"/>
        <v>-45459.709999999992</v>
      </c>
      <c r="F41" s="42">
        <f t="shared" si="13"/>
        <v>-9940.4400000000023</v>
      </c>
      <c r="G41" s="42">
        <f t="shared" si="13"/>
        <v>12206.870000000003</v>
      </c>
      <c r="H41" s="42">
        <f t="shared" si="13"/>
        <v>61321.42</v>
      </c>
      <c r="I41" s="42">
        <f t="shared" si="13"/>
        <v>53139.54</v>
      </c>
      <c r="J41" s="42">
        <f t="shared" si="13"/>
        <v>-2238.4299999999998</v>
      </c>
      <c r="K41" s="42">
        <f t="shared" si="13"/>
        <v>0</v>
      </c>
      <c r="L41" s="42">
        <f t="shared" si="13"/>
        <v>0</v>
      </c>
      <c r="M41" s="42">
        <f t="shared" si="13"/>
        <v>1.2099999999991269</v>
      </c>
      <c r="N41" s="42">
        <f t="shared" si="13"/>
        <v>0.47000000000116415</v>
      </c>
      <c r="O41" s="42">
        <f t="shared" si="13"/>
        <v>8.999999999650754E-2</v>
      </c>
      <c r="P41" s="41">
        <f>D41+E41+F41+G41+H41+I41+J41+K41+L41+M41+N41+O41</f>
        <v>36336.68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/>
      <c r="D43" s="40">
        <f>D44/25.81</f>
        <v>328</v>
      </c>
      <c r="E43" s="40">
        <f t="shared" ref="E43:I43" si="14">E44/25.81</f>
        <v>420.00000000000006</v>
      </c>
      <c r="F43" s="40">
        <f t="shared" si="14"/>
        <v>339</v>
      </c>
      <c r="G43" s="40">
        <f t="shared" si="14"/>
        <v>366</v>
      </c>
      <c r="H43" s="40">
        <f t="shared" si="14"/>
        <v>401</v>
      </c>
      <c r="I43" s="40">
        <f t="shared" si="14"/>
        <v>413.00000000000006</v>
      </c>
      <c r="J43" s="40">
        <f>J44/26.64</f>
        <v>528</v>
      </c>
      <c r="K43" s="40">
        <f t="shared" ref="K43:O43" si="15">K44/26.64</f>
        <v>497</v>
      </c>
      <c r="L43" s="40">
        <f t="shared" si="15"/>
        <v>585</v>
      </c>
      <c r="M43" s="40">
        <f t="shared" si="15"/>
        <v>505</v>
      </c>
      <c r="N43" s="40">
        <f t="shared" si="15"/>
        <v>438</v>
      </c>
      <c r="O43" s="40">
        <f t="shared" si="15"/>
        <v>436</v>
      </c>
      <c r="P43" s="41">
        <f>D43+E43+F43+G43+H43+I43+J43+K43+L43+M43+N43+O43</f>
        <v>5256</v>
      </c>
      <c r="Q43" s="41"/>
    </row>
    <row r="44" spans="1:17" ht="45.75">
      <c r="A44" s="28" t="s">
        <v>67</v>
      </c>
      <c r="B44" s="11" t="s">
        <v>22</v>
      </c>
      <c r="C44" s="40"/>
      <c r="D44" s="40">
        <v>8465.68</v>
      </c>
      <c r="E44" s="40">
        <v>10840.2</v>
      </c>
      <c r="F44" s="40">
        <v>8749.59</v>
      </c>
      <c r="G44" s="40">
        <v>9446.4599999999991</v>
      </c>
      <c r="H44" s="40">
        <v>10349.81</v>
      </c>
      <c r="I44" s="40">
        <v>10659.53</v>
      </c>
      <c r="J44" s="40">
        <v>14065.92</v>
      </c>
      <c r="K44" s="40">
        <v>13240.08</v>
      </c>
      <c r="L44" s="40">
        <v>15584.4</v>
      </c>
      <c r="M44" s="40">
        <v>13453.2</v>
      </c>
      <c r="N44" s="40">
        <v>11668.32</v>
      </c>
      <c r="O44" s="41">
        <v>11615.04</v>
      </c>
      <c r="P44" s="41">
        <f>D44+E44+F44+G44+H44+I44+J44+K44+L44+M44+N44+O44</f>
        <v>138138.23000000001</v>
      </c>
      <c r="Q44" s="41"/>
    </row>
    <row r="45" spans="1:17" ht="23.25">
      <c r="A45" s="28" t="s">
        <v>48</v>
      </c>
      <c r="B45" s="11" t="s">
        <v>22</v>
      </c>
      <c r="C45" s="40"/>
      <c r="D45" s="40">
        <v>10295.64</v>
      </c>
      <c r="E45" s="40">
        <v>11088</v>
      </c>
      <c r="F45" s="40">
        <v>9748.4599999999991</v>
      </c>
      <c r="G45" s="40">
        <v>9918.81</v>
      </c>
      <c r="H45" s="40">
        <v>3701.21</v>
      </c>
      <c r="I45" s="40">
        <v>8976.74</v>
      </c>
      <c r="J45" s="40">
        <v>9055.16</v>
      </c>
      <c r="K45" s="40">
        <v>9587.75</v>
      </c>
      <c r="L45" s="40">
        <v>11431.25</v>
      </c>
      <c r="M45" s="40">
        <v>12203.81</v>
      </c>
      <c r="N45" s="40">
        <v>7405.84</v>
      </c>
      <c r="O45" s="41">
        <v>9790.2099999999991</v>
      </c>
      <c r="P45" s="41">
        <f>D45+E45+F45+G45+H45+I45+J45+K45+L45+M45+N45+O45</f>
        <v>113202.87999999998</v>
      </c>
      <c r="Q45" s="41"/>
    </row>
    <row r="46" spans="1:17" ht="23.25">
      <c r="A46" s="28" t="s">
        <v>49</v>
      </c>
      <c r="B46" s="11" t="s">
        <v>22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6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/>
      <c r="D47" s="40">
        <v>3881.37</v>
      </c>
      <c r="E47" s="40">
        <v>4636.47</v>
      </c>
      <c r="F47" s="40">
        <v>6302.67</v>
      </c>
      <c r="G47" s="40">
        <v>4611.1899999999996</v>
      </c>
      <c r="H47" s="40">
        <v>13396</v>
      </c>
      <c r="I47" s="40">
        <v>10162.540000000001</v>
      </c>
      <c r="J47" s="40">
        <v>9474.2900000000009</v>
      </c>
      <c r="K47" s="40">
        <v>43328.46</v>
      </c>
      <c r="L47" s="40">
        <v>8080.44</v>
      </c>
      <c r="M47" s="40">
        <v>9268.44</v>
      </c>
      <c r="N47" s="40">
        <v>5921.81</v>
      </c>
      <c r="O47" s="41">
        <v>3075.2</v>
      </c>
      <c r="P47" s="41">
        <f>D47+E47+F47+G47+H47+I47+J47+K47+L47+M47+N47+O47</f>
        <v>122138.87999999999</v>
      </c>
      <c r="Q47" s="41"/>
    </row>
    <row r="48" spans="1:17">
      <c r="A48" s="15" t="s">
        <v>51</v>
      </c>
      <c r="B48" s="11" t="s">
        <v>22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6"/>
        <v>0</v>
      </c>
      <c r="Q48" s="41"/>
    </row>
    <row r="49" spans="1:17">
      <c r="A49" s="26" t="s">
        <v>28</v>
      </c>
      <c r="B49" s="11" t="s">
        <v>22</v>
      </c>
      <c r="C49" s="40"/>
      <c r="D49" s="40">
        <f>(D47+D48)-(D45+D46)</f>
        <v>-6414.2699999999995</v>
      </c>
      <c r="E49" s="40">
        <f t="shared" ref="E49:F49" si="17">(E47+E48)-(E45+E46)</f>
        <v>-6451.53</v>
      </c>
      <c r="F49" s="40">
        <f t="shared" si="17"/>
        <v>-3445.7899999999991</v>
      </c>
      <c r="G49" s="40">
        <f t="shared" ref="G49:O49" si="18">(G48+G47)-(G46+G45)</f>
        <v>-5307.62</v>
      </c>
      <c r="H49" s="40">
        <f t="shared" si="18"/>
        <v>9694.7900000000009</v>
      </c>
      <c r="I49" s="40">
        <f t="shared" si="18"/>
        <v>1185.8000000000011</v>
      </c>
      <c r="J49" s="40">
        <f t="shared" si="18"/>
        <v>419.13000000000102</v>
      </c>
      <c r="K49" s="40">
        <f t="shared" si="18"/>
        <v>33740.71</v>
      </c>
      <c r="L49" s="40">
        <f t="shared" si="18"/>
        <v>-3350.8100000000004</v>
      </c>
      <c r="M49" s="40">
        <f t="shared" si="18"/>
        <v>-2935.369999999999</v>
      </c>
      <c r="N49" s="40">
        <f t="shared" si="18"/>
        <v>-1484.0299999999997</v>
      </c>
      <c r="O49" s="40">
        <f t="shared" si="18"/>
        <v>-6715.0099999999993</v>
      </c>
      <c r="P49" s="41">
        <f>D49+E49+F49+G49+H49+I49+J49+K49+L49+M49+N49+O49</f>
        <v>8936.0000000000036</v>
      </c>
      <c r="Q49" s="41"/>
    </row>
    <row r="50" spans="1:17">
      <c r="A50" s="29" t="s">
        <v>44</v>
      </c>
      <c r="B50" s="11" t="s">
        <v>22</v>
      </c>
      <c r="C50" s="40"/>
      <c r="D50" s="40">
        <f t="shared" ref="D50:O50" si="19">(D46+D45)-D44</f>
        <v>1829.9599999999991</v>
      </c>
      <c r="E50" s="40">
        <f t="shared" si="19"/>
        <v>247.79999999999927</v>
      </c>
      <c r="F50" s="40">
        <f t="shared" si="19"/>
        <v>998.86999999999898</v>
      </c>
      <c r="G50" s="40">
        <f t="shared" si="19"/>
        <v>472.35000000000036</v>
      </c>
      <c r="H50" s="40">
        <f t="shared" si="19"/>
        <v>-6648.5999999999995</v>
      </c>
      <c r="I50" s="40">
        <f t="shared" si="19"/>
        <v>-1682.7900000000009</v>
      </c>
      <c r="J50" s="40">
        <f t="shared" si="19"/>
        <v>-5010.76</v>
      </c>
      <c r="K50" s="40">
        <f t="shared" si="19"/>
        <v>-3652.33</v>
      </c>
      <c r="L50" s="40">
        <f t="shared" si="19"/>
        <v>-4153.1499999999996</v>
      </c>
      <c r="M50" s="40">
        <f t="shared" si="19"/>
        <v>-1249.3900000000012</v>
      </c>
      <c r="N50" s="40">
        <f t="shared" si="19"/>
        <v>-4262.4799999999996</v>
      </c>
      <c r="O50" s="40">
        <f t="shared" si="19"/>
        <v>-1824.8300000000017</v>
      </c>
      <c r="P50" s="41">
        <f>D50+E50+F50+G50+H50+I50+J50+K50+L50+M50+N50+O50</f>
        <v>-24935.350000000002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/>
      <c r="D52" s="42">
        <f>D53/5.94</f>
        <v>327.99999999999994</v>
      </c>
      <c r="E52" s="42">
        <f t="shared" ref="E52:I52" si="20">E53/5.94</f>
        <v>420</v>
      </c>
      <c r="F52" s="42">
        <f t="shared" si="20"/>
        <v>339</v>
      </c>
      <c r="G52" s="42">
        <f t="shared" si="20"/>
        <v>365.99999999999994</v>
      </c>
      <c r="H52" s="42">
        <f t="shared" si="20"/>
        <v>401</v>
      </c>
      <c r="I52" s="42">
        <f t="shared" si="20"/>
        <v>412.99999999999994</v>
      </c>
      <c r="J52" s="42">
        <f>J53/6.18</f>
        <v>528</v>
      </c>
      <c r="K52" s="42">
        <f t="shared" ref="K52:N52" si="21">K53/6.18</f>
        <v>497.00000000000006</v>
      </c>
      <c r="L52" s="42">
        <f t="shared" si="21"/>
        <v>585</v>
      </c>
      <c r="M52" s="42">
        <f t="shared" si="21"/>
        <v>505.00000000000006</v>
      </c>
      <c r="N52" s="42">
        <f t="shared" si="21"/>
        <v>438.00000000000006</v>
      </c>
      <c r="O52" s="42">
        <f>O53/6.18</f>
        <v>436</v>
      </c>
      <c r="P52" s="41">
        <f>D52+E52+F52+G52+H52+I52+J52+K52+L52+M52+N52+O52</f>
        <v>5256</v>
      </c>
      <c r="Q52" s="43"/>
    </row>
    <row r="53" spans="1:17" ht="45.75">
      <c r="A53" s="28" t="s">
        <v>68</v>
      </c>
      <c r="B53" s="11" t="s">
        <v>22</v>
      </c>
      <c r="C53" s="42"/>
      <c r="D53" s="42">
        <v>1948.32</v>
      </c>
      <c r="E53" s="42">
        <v>2494.8000000000002</v>
      </c>
      <c r="F53" s="42">
        <v>2013.66</v>
      </c>
      <c r="G53" s="42">
        <v>2174.04</v>
      </c>
      <c r="H53" s="42">
        <v>2381.94</v>
      </c>
      <c r="I53" s="42">
        <v>2453.2199999999998</v>
      </c>
      <c r="J53" s="42">
        <v>3263.04</v>
      </c>
      <c r="K53" s="42">
        <v>3071.46</v>
      </c>
      <c r="L53" s="42">
        <v>3615.3</v>
      </c>
      <c r="M53" s="42">
        <v>3120.9</v>
      </c>
      <c r="N53" s="42">
        <v>2706.84</v>
      </c>
      <c r="O53" s="43">
        <v>2694.48</v>
      </c>
      <c r="P53" s="41">
        <f>D53+E53+F53+G53+H53+I53+J53+K53+L53+M53+N53+O53</f>
        <v>31938</v>
      </c>
      <c r="Q53" s="43"/>
    </row>
    <row r="54" spans="1:17">
      <c r="A54" s="15" t="s">
        <v>52</v>
      </c>
      <c r="B54" s="11" t="s">
        <v>22</v>
      </c>
      <c r="C54" s="42"/>
      <c r="D54" s="42">
        <v>2369.4899999999998</v>
      </c>
      <c r="E54" s="42">
        <v>2551.85</v>
      </c>
      <c r="F54" s="42">
        <v>2243.56</v>
      </c>
      <c r="G54" s="42">
        <v>2282.7600000000002</v>
      </c>
      <c r="H54" s="42">
        <v>853.07</v>
      </c>
      <c r="I54" s="42">
        <v>2065.9499999999998</v>
      </c>
      <c r="J54" s="42">
        <v>2101.75</v>
      </c>
      <c r="K54" s="42">
        <v>2224.16</v>
      </c>
      <c r="L54" s="42">
        <v>2651.81</v>
      </c>
      <c r="M54" s="42">
        <v>2831.03</v>
      </c>
      <c r="N54" s="42">
        <v>1722.62</v>
      </c>
      <c r="O54" s="43">
        <v>2271.13</v>
      </c>
      <c r="P54" s="41">
        <f>D54+E54+F54+G54+H54+I54+J54+K54+L54+M54+N54+O54</f>
        <v>26169.18</v>
      </c>
      <c r="Q54" s="43"/>
    </row>
    <row r="55" spans="1:17">
      <c r="A55" s="15" t="s">
        <v>53</v>
      </c>
      <c r="B55" s="11"/>
      <c r="C55" s="42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6"/>
        <v>0</v>
      </c>
      <c r="Q55" s="43"/>
    </row>
    <row r="56" spans="1:17">
      <c r="A56" s="15" t="s">
        <v>54</v>
      </c>
      <c r="B56" s="11" t="s">
        <v>22</v>
      </c>
      <c r="C56" s="42"/>
      <c r="D56" s="42">
        <v>907.05</v>
      </c>
      <c r="E56" s="42">
        <v>1070.52</v>
      </c>
      <c r="F56" s="42">
        <v>1479.59</v>
      </c>
      <c r="G56" s="42">
        <v>1192.17</v>
      </c>
      <c r="H56" s="42">
        <v>3079.14</v>
      </c>
      <c r="I56" s="42">
        <v>3252.64</v>
      </c>
      <c r="J56" s="42">
        <v>2914.35</v>
      </c>
      <c r="K56" s="42">
        <v>9952.27</v>
      </c>
      <c r="L56" s="42">
        <v>1319.05</v>
      </c>
      <c r="M56" s="42">
        <v>1183.07</v>
      </c>
      <c r="N56" s="42">
        <v>1136.72</v>
      </c>
      <c r="O56" s="43">
        <v>713.38</v>
      </c>
      <c r="P56" s="41">
        <f>D56+E56+F56+G56+H56+I56+J56+K56+L56+M56+N56+O56</f>
        <v>28199.95</v>
      </c>
      <c r="Q56" s="43"/>
    </row>
    <row r="57" spans="1:17">
      <c r="A57" s="16" t="s">
        <v>55</v>
      </c>
      <c r="B57" s="13"/>
      <c r="C57" s="43"/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6"/>
        <v>0</v>
      </c>
      <c r="Q57" s="43"/>
    </row>
    <row r="58" spans="1:17">
      <c r="A58" s="26" t="s">
        <v>28</v>
      </c>
      <c r="B58" s="13" t="s">
        <v>22</v>
      </c>
      <c r="C58" s="43"/>
      <c r="D58" s="43">
        <f>(D56+D57)-(D54+D55)</f>
        <v>-1462.4399999999998</v>
      </c>
      <c r="E58" s="43">
        <f t="shared" ref="E58:F58" si="22">(E56+E57)-(E54+E55)</f>
        <v>-1481.33</v>
      </c>
      <c r="F58" s="43">
        <f t="shared" si="22"/>
        <v>-763.97</v>
      </c>
      <c r="G58" s="43">
        <f t="shared" ref="G58:O58" si="23">(G57+G56)-(G55+G54)</f>
        <v>-1090.5900000000001</v>
      </c>
      <c r="H58" s="43">
        <f t="shared" si="23"/>
        <v>2226.0699999999997</v>
      </c>
      <c r="I58" s="43">
        <f t="shared" si="23"/>
        <v>1186.69</v>
      </c>
      <c r="J58" s="43">
        <f t="shared" si="23"/>
        <v>812.59999999999991</v>
      </c>
      <c r="K58" s="43">
        <f t="shared" si="23"/>
        <v>7728.1100000000006</v>
      </c>
      <c r="L58" s="43">
        <f t="shared" si="23"/>
        <v>-1332.76</v>
      </c>
      <c r="M58" s="43">
        <f t="shared" si="23"/>
        <v>-1647.9600000000003</v>
      </c>
      <c r="N58" s="43">
        <f t="shared" si="23"/>
        <v>-585.89999999999986</v>
      </c>
      <c r="O58" s="43">
        <f t="shared" si="23"/>
        <v>-1557.75</v>
      </c>
      <c r="P58" s="41">
        <f>D58+E58+F58+G58+H58+I58+J58+K58+L58+M58+N58+O58</f>
        <v>2030.7700000000004</v>
      </c>
      <c r="Q58" s="43"/>
    </row>
    <row r="59" spans="1:17">
      <c r="A59" s="29" t="s">
        <v>44</v>
      </c>
      <c r="B59" s="13" t="s">
        <v>22</v>
      </c>
      <c r="C59" s="43"/>
      <c r="D59" s="43">
        <f t="shared" ref="D59:O59" si="24">(D54+D55)-D53</f>
        <v>421.16999999999985</v>
      </c>
      <c r="E59" s="43">
        <f t="shared" si="24"/>
        <v>57.049999999999727</v>
      </c>
      <c r="F59" s="43">
        <f t="shared" si="24"/>
        <v>229.89999999999986</v>
      </c>
      <c r="G59" s="43">
        <f t="shared" si="24"/>
        <v>108.72000000000025</v>
      </c>
      <c r="H59" s="43">
        <f t="shared" si="24"/>
        <v>-1528.87</v>
      </c>
      <c r="I59" s="43">
        <f t="shared" si="24"/>
        <v>-387.27</v>
      </c>
      <c r="J59" s="43">
        <f t="shared" si="24"/>
        <v>-1161.29</v>
      </c>
      <c r="K59" s="43">
        <f t="shared" si="24"/>
        <v>-847.30000000000018</v>
      </c>
      <c r="L59" s="43">
        <f t="shared" si="24"/>
        <v>-963.49000000000024</v>
      </c>
      <c r="M59" s="43">
        <f t="shared" si="24"/>
        <v>-289.86999999999989</v>
      </c>
      <c r="N59" s="43">
        <f t="shared" si="24"/>
        <v>-984.22000000000025</v>
      </c>
      <c r="O59" s="43">
        <f t="shared" si="24"/>
        <v>-423.34999999999991</v>
      </c>
      <c r="P59" s="41">
        <f>D59+E59+F59+G59+H59+I59+J59+K59+L59+M59+N59+O59</f>
        <v>-5768.82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/>
      <c r="D61" s="41">
        <v>6593.7</v>
      </c>
      <c r="E61" s="41">
        <v>6593.7</v>
      </c>
      <c r="F61" s="41">
        <v>6593.7</v>
      </c>
      <c r="G61" s="41">
        <v>6593.7</v>
      </c>
      <c r="H61" s="41">
        <v>6593.7</v>
      </c>
      <c r="I61" s="41">
        <v>6593.7</v>
      </c>
      <c r="J61" s="41">
        <v>6593.7</v>
      </c>
      <c r="K61" s="41">
        <v>6593.7</v>
      </c>
      <c r="L61" s="41">
        <v>6593.7</v>
      </c>
      <c r="M61" s="41">
        <v>6593.7</v>
      </c>
      <c r="N61" s="41">
        <v>6593.7</v>
      </c>
      <c r="O61" s="41">
        <v>6593.7</v>
      </c>
      <c r="P61" s="41">
        <f>D61+E61+F61+G61+H61+I61+J61+K61+L61+M61+N61+O61</f>
        <v>79124.39999999998</v>
      </c>
      <c r="Q61" s="12"/>
    </row>
    <row r="62" spans="1:17">
      <c r="A62" s="16" t="s">
        <v>57</v>
      </c>
      <c r="B62" s="13" t="s">
        <v>22</v>
      </c>
      <c r="C62" s="41"/>
      <c r="D62" s="41">
        <v>7342.93</v>
      </c>
      <c r="E62" s="41">
        <v>9463.23</v>
      </c>
      <c r="F62" s="41">
        <v>4079.86</v>
      </c>
      <c r="G62" s="41">
        <v>9274.64</v>
      </c>
      <c r="H62" s="41">
        <v>8458.74</v>
      </c>
      <c r="I62" s="41">
        <v>3006.34</v>
      </c>
      <c r="J62" s="41">
        <v>3017.46</v>
      </c>
      <c r="K62" s="41">
        <v>19181.96</v>
      </c>
      <c r="L62" s="41">
        <v>11748.96</v>
      </c>
      <c r="M62" s="41">
        <v>73536.67</v>
      </c>
      <c r="N62" s="41">
        <v>21921.48</v>
      </c>
      <c r="O62" s="41">
        <v>15427.38</v>
      </c>
      <c r="P62" s="41">
        <f>D62+E62+F62+G62+H62+I62+J62+K62+L62+M62+N62+O62</f>
        <v>186459.65</v>
      </c>
      <c r="Q62" s="12"/>
    </row>
    <row r="63" spans="1:17">
      <c r="A63" s="16" t="s">
        <v>58</v>
      </c>
      <c r="B63" s="13"/>
      <c r="C63" s="41"/>
      <c r="D63" s="41">
        <f>D62+D61</f>
        <v>13936.630000000001</v>
      </c>
      <c r="E63" s="41">
        <f t="shared" ref="E63:O63" si="25">E62+E61</f>
        <v>16056.93</v>
      </c>
      <c r="F63" s="41">
        <f t="shared" si="25"/>
        <v>10673.56</v>
      </c>
      <c r="G63" s="41">
        <f t="shared" si="25"/>
        <v>15868.34</v>
      </c>
      <c r="H63" s="41">
        <f t="shared" si="25"/>
        <v>15052.439999999999</v>
      </c>
      <c r="I63" s="41">
        <f t="shared" si="25"/>
        <v>9600.0400000000009</v>
      </c>
      <c r="J63" s="41">
        <f t="shared" si="25"/>
        <v>9611.16</v>
      </c>
      <c r="K63" s="41">
        <f t="shared" si="25"/>
        <v>25775.66</v>
      </c>
      <c r="L63" s="41">
        <f t="shared" si="25"/>
        <v>18342.66</v>
      </c>
      <c r="M63" s="41">
        <f t="shared" si="25"/>
        <v>80130.37</v>
      </c>
      <c r="N63" s="41">
        <f t="shared" si="25"/>
        <v>28515.18</v>
      </c>
      <c r="O63" s="41">
        <f t="shared" si="25"/>
        <v>22021.079999999998</v>
      </c>
      <c r="P63" s="41">
        <f>D63+E63+F63+G63+H63+I63+J63+K63+L63+M63+N63+O63</f>
        <v>265584.05</v>
      </c>
      <c r="Q63" s="12"/>
    </row>
    <row r="64" spans="1:17" ht="22.5">
      <c r="A64" s="33" t="s">
        <v>59</v>
      </c>
      <c r="B64" s="13" t="s">
        <v>22</v>
      </c>
      <c r="C64" s="41"/>
      <c r="D64" s="41">
        <f t="shared" ref="D64:O64" si="26">D41+D50+D59</f>
        <v>-30443.21</v>
      </c>
      <c r="E64" s="41">
        <f t="shared" si="26"/>
        <v>-45154.859999999986</v>
      </c>
      <c r="F64" s="41">
        <f t="shared" si="26"/>
        <v>-8711.6700000000037</v>
      </c>
      <c r="G64" s="41">
        <f t="shared" si="26"/>
        <v>12787.940000000002</v>
      </c>
      <c r="H64" s="41">
        <f t="shared" si="26"/>
        <v>53143.95</v>
      </c>
      <c r="I64" s="41">
        <f t="shared" si="26"/>
        <v>51069.48</v>
      </c>
      <c r="J64" s="41">
        <f t="shared" si="26"/>
        <v>-8410.48</v>
      </c>
      <c r="K64" s="41">
        <f t="shared" si="26"/>
        <v>-4499.63</v>
      </c>
      <c r="L64" s="41">
        <f t="shared" si="26"/>
        <v>-5116.6399999999994</v>
      </c>
      <c r="M64" s="41">
        <f t="shared" si="26"/>
        <v>-1538.050000000002</v>
      </c>
      <c r="N64" s="41">
        <f t="shared" si="26"/>
        <v>-5246.2299999999987</v>
      </c>
      <c r="O64" s="41">
        <f t="shared" si="26"/>
        <v>-2248.0900000000051</v>
      </c>
      <c r="P64" s="41">
        <f>D64+E64+F64+G64+H64+I64+J64+K64+L64+M64+N64+O64</f>
        <v>5632.5100000000202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5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P64+P15-P63+P12</f>
        <v>-264139.58</v>
      </c>
      <c r="Q66" s="62"/>
    </row>
    <row r="67" spans="1:17" ht="22.5">
      <c r="A67" s="33" t="s">
        <v>70</v>
      </c>
      <c r="B67" s="13" t="s">
        <v>22</v>
      </c>
      <c r="C67" s="5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v>-135352.39000000001</v>
      </c>
      <c r="Q67" s="62"/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workbookViewId="0">
      <selection activeCell="P67" sqref="P67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57"/>
      <c r="B1" s="57"/>
      <c r="C1" s="2"/>
      <c r="D1" s="57"/>
      <c r="E1" s="57"/>
      <c r="F1" s="57"/>
      <c r="G1" s="57"/>
      <c r="H1" s="57"/>
      <c r="I1" s="57"/>
      <c r="J1" s="57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58"/>
      <c r="C2" s="3"/>
      <c r="D2" s="3"/>
      <c r="E2" s="3"/>
      <c r="F2" s="3"/>
      <c r="G2" s="3"/>
      <c r="H2" s="3"/>
      <c r="I2" s="3"/>
      <c r="J2" s="3"/>
      <c r="K2" s="58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71</v>
      </c>
      <c r="B4" s="5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5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3199.2</v>
      </c>
      <c r="E7" s="42">
        <v>3199.2</v>
      </c>
      <c r="F7" s="42">
        <v>3199.2</v>
      </c>
      <c r="G7" s="42">
        <v>3199.2</v>
      </c>
      <c r="H7" s="42">
        <v>3199.2</v>
      </c>
      <c r="I7" s="42">
        <v>3199.2</v>
      </c>
      <c r="J7" s="42">
        <v>3199.2</v>
      </c>
      <c r="K7" s="42">
        <v>3199.2</v>
      </c>
      <c r="L7" s="42">
        <v>3199.2</v>
      </c>
      <c r="M7" s="42">
        <v>3199.2</v>
      </c>
      <c r="N7" s="42">
        <v>3199.2</v>
      </c>
      <c r="O7" s="42">
        <v>3199.2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/>
      <c r="D9" s="42">
        <f>D15+D16+D21+D25+D29++D36+D37++D45+D46+D54+D55</f>
        <v>91859.53</v>
      </c>
      <c r="E9" s="42">
        <f t="shared" ref="E9:O9" si="0">E15+E16+E21+E25+E29++E36+E37++E45+E46+E54+E55</f>
        <v>90528.08</v>
      </c>
      <c r="F9" s="42">
        <f t="shared" si="0"/>
        <v>81911.070000000007</v>
      </c>
      <c r="G9" s="42">
        <f t="shared" si="0"/>
        <v>91891.260000000009</v>
      </c>
      <c r="H9" s="42">
        <f t="shared" si="0"/>
        <v>78644.590000000011</v>
      </c>
      <c r="I9" s="42">
        <f t="shared" si="0"/>
        <v>92434.18</v>
      </c>
      <c r="J9" s="42">
        <f t="shared" si="0"/>
        <v>96831.37000000001</v>
      </c>
      <c r="K9" s="42">
        <f t="shared" si="0"/>
        <v>26140.93</v>
      </c>
      <c r="L9" s="42">
        <f t="shared" si="0"/>
        <v>25927.609999999997</v>
      </c>
      <c r="M9" s="42">
        <f t="shared" si="0"/>
        <v>60704.380000000005</v>
      </c>
      <c r="N9" s="42">
        <f t="shared" si="0"/>
        <v>100304.65</v>
      </c>
      <c r="O9" s="42">
        <f t="shared" si="0"/>
        <v>122059.01000000001</v>
      </c>
      <c r="P9" s="41">
        <f>D9+E9+F9+G9+H9+I9+J9+K9+L9+M9+N9+O9</f>
        <v>959236.66</v>
      </c>
      <c r="Q9" s="43"/>
    </row>
    <row r="10" spans="1:18">
      <c r="A10" s="15" t="s">
        <v>24</v>
      </c>
      <c r="B10" s="11" t="s">
        <v>22</v>
      </c>
      <c r="C10" s="42"/>
      <c r="D10" s="42">
        <f>D17+D18+D22+D26+D30+D38+D39+D47+D48+D56+D57</f>
        <v>59943.16</v>
      </c>
      <c r="E10" s="42">
        <f t="shared" ref="E10:O10" si="1">E17+E18+E22+E26+E30+E38+E39+E47+E48+E56+E57</f>
        <v>71715.070000000007</v>
      </c>
      <c r="F10" s="42">
        <f t="shared" si="1"/>
        <v>90198.18</v>
      </c>
      <c r="G10" s="42">
        <f t="shared" si="1"/>
        <v>88330.41</v>
      </c>
      <c r="H10" s="42">
        <f t="shared" si="1"/>
        <v>81200.87000000001</v>
      </c>
      <c r="I10" s="42">
        <f t="shared" si="1"/>
        <v>70053.499999999985</v>
      </c>
      <c r="J10" s="42">
        <f t="shared" si="1"/>
        <v>117002.18000000001</v>
      </c>
      <c r="K10" s="42">
        <f t="shared" si="1"/>
        <v>142046.97</v>
      </c>
      <c r="L10" s="42">
        <f t="shared" si="1"/>
        <v>54318.69000000001</v>
      </c>
      <c r="M10" s="42">
        <f t="shared" si="1"/>
        <v>21722.83</v>
      </c>
      <c r="N10" s="42">
        <f t="shared" si="1"/>
        <v>41122.25</v>
      </c>
      <c r="O10" s="42">
        <f t="shared" si="1"/>
        <v>72392.790000000008</v>
      </c>
      <c r="P10" s="41">
        <f>D10+E10+F10+G10+H10+I10+J10+K10+L10+M10+N10+O10</f>
        <v>910046.9</v>
      </c>
      <c r="Q10" s="43"/>
    </row>
    <row r="11" spans="1:18">
      <c r="A11" s="15" t="s">
        <v>25</v>
      </c>
      <c r="B11" s="11" t="s">
        <v>26</v>
      </c>
      <c r="C11" s="42"/>
      <c r="D11" s="42">
        <f t="shared" ref="D11:P11" si="2">(D10*100)/D9</f>
        <v>65.255243522365078</v>
      </c>
      <c r="E11" s="42">
        <f t="shared" si="2"/>
        <v>79.218591623726041</v>
      </c>
      <c r="F11" s="42">
        <f t="shared" si="2"/>
        <v>110.11720393836876</v>
      </c>
      <c r="G11" s="42">
        <f t="shared" si="2"/>
        <v>96.124930706141143</v>
      </c>
      <c r="H11" s="42">
        <f t="shared" si="2"/>
        <v>103.25042065830593</v>
      </c>
      <c r="I11" s="42">
        <f t="shared" si="2"/>
        <v>75.78744139884185</v>
      </c>
      <c r="J11" s="42">
        <f t="shared" si="2"/>
        <v>120.83086297343515</v>
      </c>
      <c r="K11" s="42">
        <f t="shared" si="2"/>
        <v>543.38912196314357</v>
      </c>
      <c r="L11" s="42">
        <f t="shared" si="2"/>
        <v>209.50133853448125</v>
      </c>
      <c r="M11" s="42">
        <f t="shared" si="2"/>
        <v>35.784617189072684</v>
      </c>
      <c r="N11" s="42">
        <f t="shared" si="2"/>
        <v>40.997351568446732</v>
      </c>
      <c r="O11" s="42">
        <f t="shared" si="2"/>
        <v>59.309665054632184</v>
      </c>
      <c r="P11" s="42">
        <f t="shared" si="2"/>
        <v>94.871989150206161</v>
      </c>
      <c r="Q11" s="43"/>
    </row>
    <row r="12" spans="1:18">
      <c r="A12" s="30" t="s">
        <v>28</v>
      </c>
      <c r="B12" s="27" t="s">
        <v>22</v>
      </c>
      <c r="C12" s="46"/>
      <c r="D12" s="46">
        <f t="shared" ref="D12:O12" si="3">D10-D9</f>
        <v>-31916.369999999995</v>
      </c>
      <c r="E12" s="46">
        <f t="shared" si="3"/>
        <v>-18813.009999999995</v>
      </c>
      <c r="F12" s="46">
        <f t="shared" si="3"/>
        <v>8287.109999999986</v>
      </c>
      <c r="G12" s="46">
        <f t="shared" si="3"/>
        <v>-3560.8500000000058</v>
      </c>
      <c r="H12" s="46">
        <f t="shared" si="3"/>
        <v>2556.2799999999988</v>
      </c>
      <c r="I12" s="46">
        <f t="shared" si="3"/>
        <v>-22380.680000000008</v>
      </c>
      <c r="J12" s="46">
        <f t="shared" si="3"/>
        <v>20170.809999999998</v>
      </c>
      <c r="K12" s="46">
        <f t="shared" si="3"/>
        <v>115906.04000000001</v>
      </c>
      <c r="L12" s="46">
        <f t="shared" si="3"/>
        <v>28391.080000000013</v>
      </c>
      <c r="M12" s="46">
        <f t="shared" si="3"/>
        <v>-38981.550000000003</v>
      </c>
      <c r="N12" s="46">
        <f t="shared" si="3"/>
        <v>-59182.399999999994</v>
      </c>
      <c r="O12" s="46">
        <f t="shared" si="3"/>
        <v>-49666.22</v>
      </c>
      <c r="P12" s="41">
        <f>D12+E12+F12+G12+H12+I12+J12+K12+L12+M12+N12+O12</f>
        <v>-49189.759999999995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/>
      <c r="D15" s="40">
        <v>13914.55</v>
      </c>
      <c r="E15" s="40">
        <v>13914.55</v>
      </c>
      <c r="F15" s="40">
        <v>13914.55</v>
      </c>
      <c r="G15" s="40">
        <v>13914.55</v>
      </c>
      <c r="H15" s="40">
        <v>13914.55</v>
      </c>
      <c r="I15" s="40">
        <v>13914.55</v>
      </c>
      <c r="J15" s="40">
        <v>13914.55</v>
      </c>
      <c r="K15" s="40">
        <v>13914.55</v>
      </c>
      <c r="L15" s="40">
        <v>13914.55</v>
      </c>
      <c r="M15" s="40">
        <v>13913.32</v>
      </c>
      <c r="N15" s="40">
        <v>13914.55</v>
      </c>
      <c r="O15" s="40">
        <v>13914.55</v>
      </c>
      <c r="P15" s="41">
        <f>K15+L15+M15+N15+O15+J15+I15+H15+G15</f>
        <v>125229.72000000002</v>
      </c>
      <c r="Q15" s="12"/>
    </row>
    <row r="16" spans="1:18" ht="23.25">
      <c r="A16" s="28" t="s">
        <v>31</v>
      </c>
      <c r="B16" s="27"/>
      <c r="C16" s="4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/>
      <c r="D17" s="40">
        <v>9759.7900000000009</v>
      </c>
      <c r="E17" s="40">
        <v>11680.3</v>
      </c>
      <c r="F17" s="40">
        <v>12688.98</v>
      </c>
      <c r="G17" s="40">
        <v>16479.45</v>
      </c>
      <c r="H17" s="40">
        <v>9510.2099999999991</v>
      </c>
      <c r="I17" s="40">
        <v>9669.0400000000009</v>
      </c>
      <c r="J17" s="40">
        <v>19728.38</v>
      </c>
      <c r="K17" s="40">
        <v>27431.15</v>
      </c>
      <c r="L17" s="40">
        <v>10563.12</v>
      </c>
      <c r="M17" s="40">
        <v>8988.85</v>
      </c>
      <c r="N17" s="40">
        <v>10103.959999999999</v>
      </c>
      <c r="O17" s="41">
        <v>9745.7800000000007</v>
      </c>
      <c r="P17" s="41">
        <f>K17+L17+M17+N17+O17+J17+I17+H17+G17</f>
        <v>122219.93999999999</v>
      </c>
      <c r="Q17" s="12"/>
    </row>
    <row r="18" spans="1:17" ht="23.25">
      <c r="A18" s="28" t="s">
        <v>33</v>
      </c>
      <c r="B18" s="27"/>
      <c r="C18" s="4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/>
      <c r="D19" s="40">
        <f>D17-D15</f>
        <v>-4154.7599999999984</v>
      </c>
      <c r="E19" s="40">
        <f t="shared" ref="E19:F19" si="5">E17-E15</f>
        <v>-2234.25</v>
      </c>
      <c r="F19" s="40">
        <f t="shared" si="5"/>
        <v>-1225.5699999999997</v>
      </c>
      <c r="G19" s="40">
        <f t="shared" ref="G19:O19" si="6">(G18+G17)-(G16+G15)</f>
        <v>2564.9000000000015</v>
      </c>
      <c r="H19" s="40">
        <f t="shared" si="6"/>
        <v>-4404.34</v>
      </c>
      <c r="I19" s="40">
        <f t="shared" si="6"/>
        <v>-4245.5099999999984</v>
      </c>
      <c r="J19" s="40">
        <f t="shared" si="6"/>
        <v>5813.8300000000017</v>
      </c>
      <c r="K19" s="40">
        <f t="shared" si="6"/>
        <v>13516.600000000002</v>
      </c>
      <c r="L19" s="40">
        <f t="shared" si="6"/>
        <v>-3351.4299999999985</v>
      </c>
      <c r="M19" s="40">
        <f t="shared" si="6"/>
        <v>-4924.4699999999993</v>
      </c>
      <c r="N19" s="40">
        <f t="shared" si="6"/>
        <v>-3810.59</v>
      </c>
      <c r="O19" s="40">
        <f t="shared" si="6"/>
        <v>-4168.7699999999986</v>
      </c>
      <c r="P19" s="41">
        <f t="shared" si="4"/>
        <v>-3009.7799999999897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/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2085</v>
      </c>
      <c r="L29" s="40">
        <v>2085</v>
      </c>
      <c r="M29" s="40">
        <v>2085</v>
      </c>
      <c r="N29" s="40">
        <v>2085</v>
      </c>
      <c r="O29" s="40">
        <v>2085</v>
      </c>
      <c r="P29" s="40">
        <f>D29+E29+F29+G29+H29+I29+J29+K29+L29+M29+N29+O29</f>
        <v>10425</v>
      </c>
      <c r="Q29" s="12"/>
    </row>
    <row r="30" spans="1:17" ht="22.5">
      <c r="A30" s="56" t="s">
        <v>65</v>
      </c>
      <c r="B30" s="27" t="s">
        <v>22</v>
      </c>
      <c r="C30" s="4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1260</v>
      </c>
      <c r="M30" s="40">
        <v>1575</v>
      </c>
      <c r="N30" s="40">
        <v>1710</v>
      </c>
      <c r="O30" s="40">
        <v>1610</v>
      </c>
      <c r="P30" s="40">
        <f>D30+E30+F30+G30+H30+I30+J30+K30+L30+M30+N30+O30</f>
        <v>6155</v>
      </c>
      <c r="Q30" s="12"/>
    </row>
    <row r="31" spans="1:17">
      <c r="A31" s="56" t="s">
        <v>28</v>
      </c>
      <c r="B31" s="27" t="s">
        <v>22</v>
      </c>
      <c r="C31" s="40"/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-2085</v>
      </c>
      <c r="L31" s="40">
        <f t="shared" si="8"/>
        <v>-825</v>
      </c>
      <c r="M31" s="40">
        <f t="shared" si="8"/>
        <v>-510</v>
      </c>
      <c r="N31" s="40">
        <f t="shared" si="8"/>
        <v>-375</v>
      </c>
      <c r="O31" s="40">
        <f t="shared" si="8"/>
        <v>-475</v>
      </c>
      <c r="P31" s="40">
        <f>P30-P29</f>
        <v>-4270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/>
      <c r="D34" s="42">
        <f>D35/1347.98</f>
        <v>74.050000741850766</v>
      </c>
      <c r="E34" s="42">
        <f t="shared" ref="E34:H34" si="9">E35/1347.98</f>
        <v>83.550000741850766</v>
      </c>
      <c r="F34" s="42">
        <f t="shared" si="9"/>
        <v>60.809997180967081</v>
      </c>
      <c r="G34" s="42">
        <f t="shared" si="9"/>
        <v>48.690002819032919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f t="shared" si="10"/>
        <v>0</v>
      </c>
      <c r="M34" s="42">
        <f t="shared" si="10"/>
        <v>24.44</v>
      </c>
      <c r="N34" s="42">
        <f t="shared" si="10"/>
        <v>49.67</v>
      </c>
      <c r="O34" s="42">
        <f t="shared" si="10"/>
        <v>67.319999999999993</v>
      </c>
      <c r="P34" s="41">
        <f>D34+E34+F34+G34+H34+I34+J34+K34+L34+M34+N34+O34</f>
        <v>408.53000148370154</v>
      </c>
      <c r="Q34" s="43"/>
    </row>
    <row r="35" spans="1:17" ht="50.25" customHeight="1">
      <c r="A35" s="28" t="s">
        <v>66</v>
      </c>
      <c r="B35" s="27" t="s">
        <v>22</v>
      </c>
      <c r="C35" s="42"/>
      <c r="D35" s="42">
        <v>99817.919999999998</v>
      </c>
      <c r="E35" s="42">
        <v>112623.73</v>
      </c>
      <c r="F35" s="42">
        <v>81970.66</v>
      </c>
      <c r="G35" s="42">
        <v>65633.149999999994</v>
      </c>
      <c r="H35" s="42">
        <v>0</v>
      </c>
      <c r="I35" s="42">
        <v>10586.01</v>
      </c>
      <c r="J35" s="42">
        <v>76836</v>
      </c>
      <c r="K35" s="42">
        <v>0</v>
      </c>
      <c r="L35" s="42">
        <v>0</v>
      </c>
      <c r="M35" s="42">
        <v>34827</v>
      </c>
      <c r="N35" s="42">
        <v>70779.75</v>
      </c>
      <c r="O35" s="43">
        <v>95931</v>
      </c>
      <c r="P35" s="41">
        <f>D35+E35+F35+G35+H35+I35+J35+K35+L35+M35+N35+O35</f>
        <v>649005.22</v>
      </c>
      <c r="Q35" s="43"/>
    </row>
    <row r="36" spans="1:17" ht="23.25">
      <c r="A36" s="28" t="s">
        <v>40</v>
      </c>
      <c r="B36" s="27" t="s">
        <v>22</v>
      </c>
      <c r="C36" s="42"/>
      <c r="D36" s="42">
        <v>69251.78</v>
      </c>
      <c r="E36" s="42">
        <v>69251.78</v>
      </c>
      <c r="F36" s="42">
        <v>69251.78</v>
      </c>
      <c r="G36" s="42">
        <v>69251.78</v>
      </c>
      <c r="H36" s="42">
        <v>61716.37</v>
      </c>
      <c r="I36" s="42">
        <v>69251.78</v>
      </c>
      <c r="J36" s="42">
        <v>73211.94</v>
      </c>
      <c r="K36" s="42">
        <v>0</v>
      </c>
      <c r="L36" s="42">
        <v>0</v>
      </c>
      <c r="M36" s="42">
        <v>34823.94</v>
      </c>
      <c r="N36" s="42">
        <v>70779.97</v>
      </c>
      <c r="O36" s="42">
        <v>95931.21</v>
      </c>
      <c r="P36" s="41">
        <f>D36+E36+F36+G36+H36+I36+J36+K36+L36+M36+N36+O36</f>
        <v>682722.33</v>
      </c>
      <c r="Q36" s="43"/>
    </row>
    <row r="37" spans="1:17">
      <c r="A37" s="15" t="s">
        <v>41</v>
      </c>
      <c r="B37" s="27" t="s">
        <v>22</v>
      </c>
      <c r="C37" s="42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/>
      <c r="D38" s="42">
        <v>42461.23</v>
      </c>
      <c r="E38" s="42">
        <v>52927.08</v>
      </c>
      <c r="F38" s="42">
        <v>70576.98</v>
      </c>
      <c r="G38" s="42">
        <v>66095.240000000005</v>
      </c>
      <c r="H38" s="42">
        <v>66339.45</v>
      </c>
      <c r="I38" s="42">
        <v>55970.55</v>
      </c>
      <c r="J38" s="42">
        <v>88167.62</v>
      </c>
      <c r="K38" s="42">
        <v>101477.13</v>
      </c>
      <c r="L38" s="42">
        <v>32962.15</v>
      </c>
      <c r="M38" s="42">
        <v>7542.42</v>
      </c>
      <c r="N38" s="42">
        <v>24003.23</v>
      </c>
      <c r="O38" s="43">
        <v>54218.18</v>
      </c>
      <c r="P38" s="41">
        <f>D38+E38+F38+G38+H38+I38+J38+K38+L38+M38+N38+O38</f>
        <v>662741.26000000013</v>
      </c>
      <c r="Q38" s="43"/>
    </row>
    <row r="39" spans="1:17">
      <c r="A39" s="15" t="s">
        <v>43</v>
      </c>
      <c r="B39" s="27"/>
      <c r="C39" s="42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/>
      <c r="D40" s="42">
        <f>(D38+D39)-(D36+D37)</f>
        <v>-26790.549999999996</v>
      </c>
      <c r="E40" s="42">
        <f t="shared" ref="E40:F40" si="12">(E38+E39)-(E36+E37)</f>
        <v>-16324.699999999997</v>
      </c>
      <c r="F40" s="42">
        <f t="shared" si="12"/>
        <v>1325.1999999999971</v>
      </c>
      <c r="G40" s="42">
        <f t="shared" ref="G40:O40" si="13">(G39+G38)-(G37+G36)</f>
        <v>-3156.5399999999936</v>
      </c>
      <c r="H40" s="42">
        <f t="shared" si="13"/>
        <v>4623.0799999999945</v>
      </c>
      <c r="I40" s="42">
        <f t="shared" si="13"/>
        <v>-13281.229999999996</v>
      </c>
      <c r="J40" s="42">
        <f t="shared" si="13"/>
        <v>14955.679999999993</v>
      </c>
      <c r="K40" s="42">
        <f t="shared" si="13"/>
        <v>101477.13</v>
      </c>
      <c r="L40" s="42">
        <f t="shared" si="13"/>
        <v>32962.15</v>
      </c>
      <c r="M40" s="42">
        <f t="shared" si="13"/>
        <v>-27281.520000000004</v>
      </c>
      <c r="N40" s="42">
        <f t="shared" si="13"/>
        <v>-46776.740000000005</v>
      </c>
      <c r="O40" s="42">
        <f t="shared" si="13"/>
        <v>-41713.030000000006</v>
      </c>
      <c r="P40" s="41">
        <f>D40+E40+F40+G40+H40+I40+J40+K40+L40+M40+N40+O40</f>
        <v>-19981.070000000014</v>
      </c>
      <c r="Q40" s="43"/>
    </row>
    <row r="41" spans="1:17">
      <c r="A41" s="29" t="s">
        <v>44</v>
      </c>
      <c r="B41" s="27" t="s">
        <v>22</v>
      </c>
      <c r="C41" s="42"/>
      <c r="D41" s="42">
        <f t="shared" ref="D41:O41" si="14">(D36+D37)-D35</f>
        <v>-30566.14</v>
      </c>
      <c r="E41" s="42">
        <f t="shared" si="14"/>
        <v>-43371.95</v>
      </c>
      <c r="F41" s="42">
        <f t="shared" si="14"/>
        <v>-12718.880000000005</v>
      </c>
      <c r="G41" s="42">
        <f t="shared" si="14"/>
        <v>3618.6300000000047</v>
      </c>
      <c r="H41" s="42">
        <f t="shared" si="14"/>
        <v>61716.37</v>
      </c>
      <c r="I41" s="42">
        <f t="shared" si="14"/>
        <v>58665.77</v>
      </c>
      <c r="J41" s="42">
        <f t="shared" si="14"/>
        <v>-3624.0599999999977</v>
      </c>
      <c r="K41" s="42">
        <f t="shared" si="14"/>
        <v>0</v>
      </c>
      <c r="L41" s="42">
        <f t="shared" si="14"/>
        <v>0</v>
      </c>
      <c r="M41" s="42">
        <f t="shared" si="14"/>
        <v>-3.0599999999976717</v>
      </c>
      <c r="N41" s="42">
        <f t="shared" si="14"/>
        <v>0.22000000000116415</v>
      </c>
      <c r="O41" s="42">
        <f t="shared" si="14"/>
        <v>0.21000000000640284</v>
      </c>
      <c r="P41" s="41">
        <f>D41+E41+F41+G41+H41+I41+J41+K41+L41+M41+N41+O41</f>
        <v>33717.110000000015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/>
      <c r="D43" s="40">
        <f>D44/25.81</f>
        <v>508</v>
      </c>
      <c r="E43" s="40">
        <f t="shared" ref="E43:I43" si="15">E44/25.81</f>
        <v>585</v>
      </c>
      <c r="F43" s="40">
        <f t="shared" si="15"/>
        <v>424.00000000000006</v>
      </c>
      <c r="G43" s="40">
        <f t="shared" si="15"/>
        <v>471.00000000000006</v>
      </c>
      <c r="H43" s="40">
        <f t="shared" si="15"/>
        <v>445.00000000000006</v>
      </c>
      <c r="I43" s="40">
        <f t="shared" si="15"/>
        <v>397</v>
      </c>
      <c r="J43" s="40">
        <f>J44/26.64</f>
        <v>618</v>
      </c>
      <c r="K43" s="40">
        <f t="shared" ref="K43:O43" si="16">K44/26.64</f>
        <v>154</v>
      </c>
      <c r="L43" s="40">
        <f t="shared" si="16"/>
        <v>386</v>
      </c>
      <c r="M43" s="40">
        <f t="shared" si="16"/>
        <v>475.99999999999994</v>
      </c>
      <c r="N43" s="40">
        <f t="shared" si="16"/>
        <v>406</v>
      </c>
      <c r="O43" s="40">
        <f t="shared" si="16"/>
        <v>286</v>
      </c>
      <c r="P43" s="41">
        <f>D43+E43+F43+G43+H43+I43+J43+K43+L43+M43+N43+O43</f>
        <v>5156</v>
      </c>
      <c r="Q43" s="41"/>
    </row>
    <row r="44" spans="1:17" ht="45.75">
      <c r="A44" s="28" t="s">
        <v>67</v>
      </c>
      <c r="B44" s="11" t="s">
        <v>22</v>
      </c>
      <c r="C44" s="40"/>
      <c r="D44" s="40">
        <v>13111.48</v>
      </c>
      <c r="E44" s="40">
        <v>15098.85</v>
      </c>
      <c r="F44" s="40">
        <v>10943.44</v>
      </c>
      <c r="G44" s="40">
        <v>12156.51</v>
      </c>
      <c r="H44" s="40">
        <v>11485.45</v>
      </c>
      <c r="I44" s="40">
        <v>10246.57</v>
      </c>
      <c r="J44" s="40">
        <v>16463.52</v>
      </c>
      <c r="K44" s="40">
        <v>4102.5600000000004</v>
      </c>
      <c r="L44" s="40">
        <v>10283.040000000001</v>
      </c>
      <c r="M44" s="40">
        <v>12680.64</v>
      </c>
      <c r="N44" s="40">
        <v>10815.84</v>
      </c>
      <c r="O44" s="41">
        <v>7619.04</v>
      </c>
      <c r="P44" s="41">
        <f>D44+E44+F44+G44+H44+I44+J44+K44+L44+M44+N44+O44</f>
        <v>135006.94</v>
      </c>
      <c r="Q44" s="41"/>
    </row>
    <row r="45" spans="1:17" ht="23.25">
      <c r="A45" s="28" t="s">
        <v>48</v>
      </c>
      <c r="B45" s="11" t="s">
        <v>22</v>
      </c>
      <c r="C45" s="40"/>
      <c r="D45" s="40">
        <v>7066.79</v>
      </c>
      <c r="E45" s="40">
        <v>5984.54</v>
      </c>
      <c r="F45" s="40">
        <v>-1020.12</v>
      </c>
      <c r="G45" s="40">
        <v>7092.6</v>
      </c>
      <c r="H45" s="40">
        <v>2449.1</v>
      </c>
      <c r="I45" s="40">
        <v>7533.95</v>
      </c>
      <c r="J45" s="40">
        <v>7877.46</v>
      </c>
      <c r="K45" s="40">
        <v>8231.77</v>
      </c>
      <c r="L45" s="40">
        <v>8058.62</v>
      </c>
      <c r="M45" s="40">
        <v>8021.34</v>
      </c>
      <c r="N45" s="40">
        <v>10978.37</v>
      </c>
      <c r="O45" s="41">
        <v>8221.11</v>
      </c>
      <c r="P45" s="41">
        <f>D45+E45+F45+G45+H45+I45+J45+K45+L45+M45+N45+O45</f>
        <v>80495.53</v>
      </c>
      <c r="Q45" s="41"/>
    </row>
    <row r="46" spans="1:17" ht="23.25">
      <c r="A46" s="28" t="s">
        <v>49</v>
      </c>
      <c r="B46" s="11" t="s">
        <v>22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/>
      <c r="D47" s="40">
        <v>6244.11</v>
      </c>
      <c r="E47" s="40">
        <v>5765.83</v>
      </c>
      <c r="F47" s="40">
        <v>5596.9</v>
      </c>
      <c r="G47" s="40">
        <v>4688.62</v>
      </c>
      <c r="H47" s="40">
        <v>4347.3500000000004</v>
      </c>
      <c r="I47" s="40">
        <v>3612.37</v>
      </c>
      <c r="J47" s="40">
        <v>7352.1</v>
      </c>
      <c r="K47" s="40">
        <v>10130.4</v>
      </c>
      <c r="L47" s="40">
        <v>7880.01</v>
      </c>
      <c r="M47" s="40">
        <v>3057.65</v>
      </c>
      <c r="N47" s="40">
        <v>4282.5</v>
      </c>
      <c r="O47" s="41">
        <v>5623.64</v>
      </c>
      <c r="P47" s="41">
        <f>D47+E47+F47+G47+H47+I47+J47+K47+L47+M47+N47+O47</f>
        <v>68581.48000000001</v>
      </c>
      <c r="Q47" s="41"/>
    </row>
    <row r="48" spans="1:17">
      <c r="A48" s="15" t="s">
        <v>51</v>
      </c>
      <c r="B48" s="11" t="s">
        <v>22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/>
      <c r="D49" s="40">
        <f>(D47+D48)-(D45+D46)</f>
        <v>-822.68000000000029</v>
      </c>
      <c r="E49" s="40">
        <f t="shared" ref="E49:F49" si="18">(E47+E48)-(E45+E46)</f>
        <v>-218.71000000000004</v>
      </c>
      <c r="F49" s="40">
        <f t="shared" si="18"/>
        <v>6617.0199999999995</v>
      </c>
      <c r="G49" s="40">
        <f t="shared" ref="G49:O49" si="19">(G48+G47)-(G46+G45)</f>
        <v>-2403.9800000000005</v>
      </c>
      <c r="H49" s="40">
        <f t="shared" si="19"/>
        <v>1898.2500000000005</v>
      </c>
      <c r="I49" s="40">
        <f t="shared" si="19"/>
        <v>-3921.58</v>
      </c>
      <c r="J49" s="40">
        <f t="shared" si="19"/>
        <v>-525.35999999999967</v>
      </c>
      <c r="K49" s="40">
        <f t="shared" si="19"/>
        <v>1898.6299999999992</v>
      </c>
      <c r="L49" s="40">
        <f t="shared" si="19"/>
        <v>-178.60999999999967</v>
      </c>
      <c r="M49" s="40">
        <f t="shared" si="19"/>
        <v>-4963.6900000000005</v>
      </c>
      <c r="N49" s="40">
        <f t="shared" si="19"/>
        <v>-6695.8700000000008</v>
      </c>
      <c r="O49" s="40">
        <f t="shared" si="19"/>
        <v>-2597.4700000000003</v>
      </c>
      <c r="P49" s="41">
        <f>D49+E49+F49+G49+H49+I49+J49+K49+L49+M49+N49+O49</f>
        <v>-11914.050000000003</v>
      </c>
      <c r="Q49" s="41"/>
    </row>
    <row r="50" spans="1:17">
      <c r="A50" s="29" t="s">
        <v>44</v>
      </c>
      <c r="B50" s="11" t="s">
        <v>22</v>
      </c>
      <c r="C50" s="40"/>
      <c r="D50" s="40">
        <f t="shared" ref="D50:O50" si="20">(D46+D45)-D44</f>
        <v>-6044.69</v>
      </c>
      <c r="E50" s="40">
        <f t="shared" si="20"/>
        <v>-9114.3100000000013</v>
      </c>
      <c r="F50" s="40">
        <f t="shared" si="20"/>
        <v>-11963.560000000001</v>
      </c>
      <c r="G50" s="40">
        <f t="shared" si="20"/>
        <v>-5063.91</v>
      </c>
      <c r="H50" s="40">
        <f t="shared" si="20"/>
        <v>-9036.35</v>
      </c>
      <c r="I50" s="40">
        <f t="shared" si="20"/>
        <v>-2712.62</v>
      </c>
      <c r="J50" s="40">
        <f t="shared" si="20"/>
        <v>-8586.0600000000013</v>
      </c>
      <c r="K50" s="40">
        <f t="shared" si="20"/>
        <v>4129.21</v>
      </c>
      <c r="L50" s="40">
        <f t="shared" si="20"/>
        <v>-2224.420000000001</v>
      </c>
      <c r="M50" s="40">
        <f t="shared" si="20"/>
        <v>-4659.2999999999993</v>
      </c>
      <c r="N50" s="40">
        <f t="shared" si="20"/>
        <v>162.53000000000065</v>
      </c>
      <c r="O50" s="40">
        <f t="shared" si="20"/>
        <v>602.07000000000062</v>
      </c>
      <c r="P50" s="41">
        <f>D50+E50+F50+G50+H50+I50+J50+K50+L50+M50+N50+O50</f>
        <v>-54511.409999999996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/>
      <c r="D52" s="42">
        <f>D53/5.94</f>
        <v>507.99999999999994</v>
      </c>
      <c r="E52" s="42">
        <f t="shared" ref="E52:I52" si="21">E53/5.94</f>
        <v>585</v>
      </c>
      <c r="F52" s="42">
        <f t="shared" si="21"/>
        <v>423.99999999999994</v>
      </c>
      <c r="G52" s="42">
        <f t="shared" si="21"/>
        <v>470.99999999999994</v>
      </c>
      <c r="H52" s="42">
        <f t="shared" si="21"/>
        <v>445</v>
      </c>
      <c r="I52" s="42">
        <f t="shared" si="21"/>
        <v>396.99999999999994</v>
      </c>
      <c r="J52" s="42">
        <f>J53/6.18</f>
        <v>618</v>
      </c>
      <c r="K52" s="42">
        <f t="shared" ref="K52:N52" si="22">K53/6.18</f>
        <v>154</v>
      </c>
      <c r="L52" s="42">
        <f t="shared" si="22"/>
        <v>386</v>
      </c>
      <c r="M52" s="42">
        <f t="shared" si="22"/>
        <v>476</v>
      </c>
      <c r="N52" s="42">
        <f t="shared" si="22"/>
        <v>406</v>
      </c>
      <c r="O52" s="42">
        <f>O53/6.18</f>
        <v>286</v>
      </c>
      <c r="P52" s="41">
        <f>D52+E52+F52+G52+H52+I52+J52+K52+L52+M52+N52+O52</f>
        <v>5156</v>
      </c>
      <c r="Q52" s="43"/>
    </row>
    <row r="53" spans="1:17" ht="45.75">
      <c r="A53" s="28" t="s">
        <v>68</v>
      </c>
      <c r="B53" s="11" t="s">
        <v>22</v>
      </c>
      <c r="C53" s="42"/>
      <c r="D53" s="42">
        <v>3017.52</v>
      </c>
      <c r="E53" s="42">
        <v>3474.9</v>
      </c>
      <c r="F53" s="42">
        <v>2518.56</v>
      </c>
      <c r="G53" s="42">
        <v>2797.74</v>
      </c>
      <c r="H53" s="42">
        <v>2643.3</v>
      </c>
      <c r="I53" s="42">
        <v>2358.1799999999998</v>
      </c>
      <c r="J53" s="42">
        <v>3819.24</v>
      </c>
      <c r="K53" s="42">
        <v>951.72</v>
      </c>
      <c r="L53" s="42">
        <v>2385.48</v>
      </c>
      <c r="M53" s="42">
        <v>2941.68</v>
      </c>
      <c r="N53" s="42">
        <v>2509.08</v>
      </c>
      <c r="O53" s="43">
        <v>1767.48</v>
      </c>
      <c r="P53" s="41">
        <f>D53+E53+F53+G53+H53+I53+J53+K53+L53+M53+N53+O53</f>
        <v>31184.880000000001</v>
      </c>
      <c r="Q53" s="43"/>
    </row>
    <row r="54" spans="1:17">
      <c r="A54" s="15" t="s">
        <v>52</v>
      </c>
      <c r="B54" s="11" t="s">
        <v>22</v>
      </c>
      <c r="C54" s="42"/>
      <c r="D54" s="42">
        <v>1626.41</v>
      </c>
      <c r="E54" s="42">
        <v>1377.21</v>
      </c>
      <c r="F54" s="42">
        <v>-235.14</v>
      </c>
      <c r="G54" s="42">
        <v>1632.33</v>
      </c>
      <c r="H54" s="42">
        <v>564.57000000000005</v>
      </c>
      <c r="I54" s="42">
        <v>1733.9</v>
      </c>
      <c r="J54" s="42">
        <v>1827.42</v>
      </c>
      <c r="K54" s="42">
        <v>1909.61</v>
      </c>
      <c r="L54" s="42">
        <v>1869.44</v>
      </c>
      <c r="M54" s="42">
        <v>1860.78</v>
      </c>
      <c r="N54" s="42">
        <v>2546.7600000000002</v>
      </c>
      <c r="O54" s="43">
        <v>1907.14</v>
      </c>
      <c r="P54" s="41">
        <f>D54+E54+F54+G54+H54+I54+J54+K54+L54+M54+N54+O54</f>
        <v>18620.43</v>
      </c>
      <c r="Q54" s="43"/>
    </row>
    <row r="55" spans="1:17">
      <c r="A55" s="15" t="s">
        <v>53</v>
      </c>
      <c r="B55" s="11"/>
      <c r="C55" s="42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/>
      <c r="D56" s="42">
        <v>1478.03</v>
      </c>
      <c r="E56" s="42">
        <v>1341.86</v>
      </c>
      <c r="F56" s="42">
        <v>1335.32</v>
      </c>
      <c r="G56" s="42">
        <v>1067.0999999999999</v>
      </c>
      <c r="H56" s="42">
        <v>1003.86</v>
      </c>
      <c r="I56" s="42">
        <v>801.54</v>
      </c>
      <c r="J56" s="42">
        <v>1754.08</v>
      </c>
      <c r="K56" s="42">
        <v>3008.29</v>
      </c>
      <c r="L56" s="42">
        <v>1653.41</v>
      </c>
      <c r="M56" s="42">
        <v>558.91</v>
      </c>
      <c r="N56" s="42">
        <v>1022.56</v>
      </c>
      <c r="O56" s="43">
        <v>1195.19</v>
      </c>
      <c r="P56" s="41">
        <f>D56+E56+F56+G56+H56+I56+J56+K56+L56+M56+N56+O56</f>
        <v>16220.149999999998</v>
      </c>
      <c r="Q56" s="43"/>
    </row>
    <row r="57" spans="1:17">
      <c r="A57" s="16" t="s">
        <v>55</v>
      </c>
      <c r="B57" s="13"/>
      <c r="C57" s="43"/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/>
      <c r="D58" s="43">
        <f>(D56+D57)-(D54+D55)</f>
        <v>-148.38000000000011</v>
      </c>
      <c r="E58" s="43">
        <f t="shared" ref="E58:F58" si="23">(E56+E57)-(E54+E55)</f>
        <v>-35.350000000000136</v>
      </c>
      <c r="F58" s="43">
        <f t="shared" si="23"/>
        <v>1570.46</v>
      </c>
      <c r="G58" s="43">
        <f t="shared" ref="G58:O58" si="24">(G57+G56)-(G55+G54)</f>
        <v>-565.23</v>
      </c>
      <c r="H58" s="43">
        <f t="shared" si="24"/>
        <v>439.28999999999996</v>
      </c>
      <c r="I58" s="43">
        <f t="shared" si="24"/>
        <v>-932.36000000000013</v>
      </c>
      <c r="J58" s="43">
        <f t="shared" si="24"/>
        <v>-73.340000000000146</v>
      </c>
      <c r="K58" s="43">
        <f t="shared" si="24"/>
        <v>1098.68</v>
      </c>
      <c r="L58" s="43">
        <f t="shared" si="24"/>
        <v>-216.02999999999997</v>
      </c>
      <c r="M58" s="43">
        <f t="shared" si="24"/>
        <v>-1301.8699999999999</v>
      </c>
      <c r="N58" s="43">
        <f t="shared" si="24"/>
        <v>-1524.2000000000003</v>
      </c>
      <c r="O58" s="43">
        <f t="shared" si="24"/>
        <v>-711.95</v>
      </c>
      <c r="P58" s="41">
        <f>D58+E58+F58+G58+H58+I58+J58+K58+L58+M58+N58+O58</f>
        <v>-2400.2800000000007</v>
      </c>
      <c r="Q58" s="43"/>
    </row>
    <row r="59" spans="1:17">
      <c r="A59" s="29" t="s">
        <v>44</v>
      </c>
      <c r="B59" s="13" t="s">
        <v>22</v>
      </c>
      <c r="C59" s="43"/>
      <c r="D59" s="43">
        <f t="shared" ref="D59:O59" si="25">(D54+D55)-D53</f>
        <v>-1391.11</v>
      </c>
      <c r="E59" s="43">
        <f t="shared" si="25"/>
        <v>-2097.69</v>
      </c>
      <c r="F59" s="43">
        <f t="shared" si="25"/>
        <v>-2753.7</v>
      </c>
      <c r="G59" s="43">
        <f t="shared" si="25"/>
        <v>-1165.4099999999999</v>
      </c>
      <c r="H59" s="43">
        <f t="shared" si="25"/>
        <v>-2078.73</v>
      </c>
      <c r="I59" s="43">
        <f t="shared" si="25"/>
        <v>-624.27999999999975</v>
      </c>
      <c r="J59" s="43">
        <f t="shared" si="25"/>
        <v>-1991.8199999999997</v>
      </c>
      <c r="K59" s="43">
        <f t="shared" si="25"/>
        <v>957.88999999999987</v>
      </c>
      <c r="L59" s="43">
        <f t="shared" si="25"/>
        <v>-516.04</v>
      </c>
      <c r="M59" s="43">
        <f t="shared" si="25"/>
        <v>-1080.8999999999999</v>
      </c>
      <c r="N59" s="43">
        <f t="shared" si="25"/>
        <v>37.680000000000291</v>
      </c>
      <c r="O59" s="43">
        <f t="shared" si="25"/>
        <v>139.66000000000008</v>
      </c>
      <c r="P59" s="41">
        <f>D59+E59+F59+G59+H59+I59+J59+K59+L59+M59+N59+O59</f>
        <v>-12564.449999999999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/>
      <c r="D61" s="41">
        <v>6634.22</v>
      </c>
      <c r="E61" s="41">
        <v>6634.22</v>
      </c>
      <c r="F61" s="41">
        <v>6634.22</v>
      </c>
      <c r="G61" s="41">
        <v>6634.22</v>
      </c>
      <c r="H61" s="41">
        <v>6634.22</v>
      </c>
      <c r="I61" s="41">
        <v>6634.22</v>
      </c>
      <c r="J61" s="41">
        <v>6634.22</v>
      </c>
      <c r="K61" s="41">
        <v>6634.22</v>
      </c>
      <c r="L61" s="41">
        <v>6634.22</v>
      </c>
      <c r="M61" s="41">
        <v>6634.22</v>
      </c>
      <c r="N61" s="41">
        <v>6634.22</v>
      </c>
      <c r="O61" s="41">
        <v>6634.22</v>
      </c>
      <c r="P61" s="41">
        <f>D61+E61+F61+G61+H61+I61+J61+K61+L61+M61+N61+O61</f>
        <v>79610.64</v>
      </c>
      <c r="Q61" s="12"/>
    </row>
    <row r="62" spans="1:17">
      <c r="A62" s="16" t="s">
        <v>57</v>
      </c>
      <c r="B62" s="13" t="s">
        <v>22</v>
      </c>
      <c r="C62" s="41"/>
      <c r="D62" s="41">
        <v>4397.7299999999996</v>
      </c>
      <c r="E62" s="41">
        <v>4208.7</v>
      </c>
      <c r="F62" s="41">
        <v>4083.67</v>
      </c>
      <c r="G62" s="41">
        <v>50978.7</v>
      </c>
      <c r="H62" s="41">
        <v>9736.77</v>
      </c>
      <c r="I62" s="41">
        <v>6164.4</v>
      </c>
      <c r="J62" s="41">
        <v>7994.39</v>
      </c>
      <c r="K62" s="41">
        <v>8703.57</v>
      </c>
      <c r="L62" s="41">
        <v>15918.81</v>
      </c>
      <c r="M62" s="41">
        <v>12951.07</v>
      </c>
      <c r="N62" s="41">
        <v>24698</v>
      </c>
      <c r="O62" s="41">
        <v>12352.63</v>
      </c>
      <c r="P62" s="41">
        <f>D62+E62+F62+G62+H62+I62+J62+K62+L62+M62+N62+O62</f>
        <v>162188.44</v>
      </c>
      <c r="Q62" s="12"/>
    </row>
    <row r="63" spans="1:17">
      <c r="A63" s="16" t="s">
        <v>58</v>
      </c>
      <c r="B63" s="13"/>
      <c r="C63" s="41"/>
      <c r="D63" s="41">
        <f>D62+D61</f>
        <v>11031.95</v>
      </c>
      <c r="E63" s="41">
        <f t="shared" ref="E63:O63" si="26">E62+E61</f>
        <v>10842.92</v>
      </c>
      <c r="F63" s="41">
        <f t="shared" si="26"/>
        <v>10717.89</v>
      </c>
      <c r="G63" s="41">
        <f t="shared" si="26"/>
        <v>57612.92</v>
      </c>
      <c r="H63" s="41">
        <f t="shared" si="26"/>
        <v>16370.990000000002</v>
      </c>
      <c r="I63" s="41">
        <f t="shared" si="26"/>
        <v>12798.619999999999</v>
      </c>
      <c r="J63" s="41">
        <f t="shared" si="26"/>
        <v>14628.61</v>
      </c>
      <c r="K63" s="41">
        <f t="shared" si="26"/>
        <v>15337.79</v>
      </c>
      <c r="L63" s="41">
        <f t="shared" si="26"/>
        <v>22553.03</v>
      </c>
      <c r="M63" s="41">
        <f t="shared" si="26"/>
        <v>19585.29</v>
      </c>
      <c r="N63" s="41">
        <f t="shared" si="26"/>
        <v>31332.22</v>
      </c>
      <c r="O63" s="41">
        <f t="shared" si="26"/>
        <v>18986.849999999999</v>
      </c>
      <c r="P63" s="41">
        <f>D63+E63+F63+G63+H63+I63+J63+K63+L63+M63+N63+O63</f>
        <v>241799.08000000002</v>
      </c>
      <c r="Q63" s="12"/>
    </row>
    <row r="64" spans="1:17" ht="22.5">
      <c r="A64" s="33" t="s">
        <v>59</v>
      </c>
      <c r="B64" s="13" t="s">
        <v>22</v>
      </c>
      <c r="C64" s="41"/>
      <c r="D64" s="41">
        <f t="shared" ref="D64:O64" si="27">D41+D50+D59</f>
        <v>-38001.94</v>
      </c>
      <c r="E64" s="41">
        <f t="shared" si="27"/>
        <v>-54583.95</v>
      </c>
      <c r="F64" s="41">
        <f t="shared" si="27"/>
        <v>-27436.140000000007</v>
      </c>
      <c r="G64" s="41">
        <f t="shared" si="27"/>
        <v>-2610.6899999999951</v>
      </c>
      <c r="H64" s="41">
        <f t="shared" si="27"/>
        <v>50601.29</v>
      </c>
      <c r="I64" s="41">
        <f t="shared" si="27"/>
        <v>55328.869999999995</v>
      </c>
      <c r="J64" s="41">
        <f t="shared" si="27"/>
        <v>-14201.939999999999</v>
      </c>
      <c r="K64" s="41">
        <f t="shared" si="27"/>
        <v>5087.1000000000004</v>
      </c>
      <c r="L64" s="41">
        <f t="shared" si="27"/>
        <v>-2740.4600000000009</v>
      </c>
      <c r="M64" s="41">
        <f t="shared" si="27"/>
        <v>-5743.2599999999966</v>
      </c>
      <c r="N64" s="41">
        <f t="shared" si="27"/>
        <v>200.43000000000211</v>
      </c>
      <c r="O64" s="41">
        <f t="shared" si="27"/>
        <v>741.9400000000071</v>
      </c>
      <c r="P64" s="41">
        <f>D64+E64+F64+G64+H64+I64+J64+K64+L64+M64+N64+O64</f>
        <v>-33358.749999999978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5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P64+P15+P29-P63+P12</f>
        <v>-188692.87</v>
      </c>
      <c r="Q66" s="62"/>
    </row>
    <row r="67" spans="1:17" ht="22.5">
      <c r="A67" s="33" t="s">
        <v>70</v>
      </c>
      <c r="B67" s="13" t="s">
        <v>22</v>
      </c>
      <c r="C67" s="5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f>P64+P15+P29-P63</f>
        <v>-139503.10999999999</v>
      </c>
      <c r="Q67" s="62"/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D52" workbookViewId="0">
      <selection activeCell="Q66" sqref="Q66"/>
    </sheetView>
  </sheetViews>
  <sheetFormatPr defaultRowHeight="15"/>
  <cols>
    <col min="1" max="1" width="27.140625" customWidth="1"/>
    <col min="2" max="2" width="9.85546875" customWidth="1"/>
    <col min="3" max="3" width="10.28515625" customWidth="1"/>
    <col min="16" max="16" width="10.42578125" customWidth="1"/>
    <col min="17" max="17" width="10.7109375" customWidth="1"/>
  </cols>
  <sheetData>
    <row r="1" spans="1:18">
      <c r="A1" s="60"/>
      <c r="B1" s="60"/>
      <c r="C1" s="2"/>
      <c r="D1" s="60"/>
      <c r="E1" s="60"/>
      <c r="F1" s="60"/>
      <c r="G1" s="60"/>
      <c r="H1" s="60"/>
      <c r="I1" s="60"/>
      <c r="J1" s="60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61"/>
      <c r="C2" s="3"/>
      <c r="D2" s="3"/>
      <c r="E2" s="3"/>
      <c r="F2" s="3"/>
      <c r="G2" s="3"/>
      <c r="H2" s="3"/>
      <c r="I2" s="3"/>
      <c r="J2" s="3"/>
      <c r="K2" s="61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71</v>
      </c>
      <c r="B4" s="6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6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3199.2</v>
      </c>
      <c r="E7" s="42">
        <v>3199.2</v>
      </c>
      <c r="F7" s="42">
        <v>3199.2</v>
      </c>
      <c r="G7" s="42">
        <v>3199.2</v>
      </c>
      <c r="H7" s="42">
        <v>3199.2</v>
      </c>
      <c r="I7" s="42">
        <v>3199.2</v>
      </c>
      <c r="J7" s="42">
        <v>3199.2</v>
      </c>
      <c r="K7" s="42">
        <v>3199.2</v>
      </c>
      <c r="L7" s="42">
        <v>3199.2</v>
      </c>
      <c r="M7" s="42">
        <v>3199.2</v>
      </c>
      <c r="N7" s="42">
        <v>3199.2</v>
      </c>
      <c r="O7" s="42">
        <v>3199.2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>
        <v>804318.5</v>
      </c>
      <c r="D9" s="42">
        <f>D15+D16+D21+D25+D29++D36+D37++D45+D46+D54+D55</f>
        <v>91859.53</v>
      </c>
      <c r="E9" s="42">
        <f t="shared" ref="E9:O9" si="0">E15+E16+E21+E25+E29++E36+E37++E45+E46+E54+E55</f>
        <v>90528.08</v>
      </c>
      <c r="F9" s="42">
        <f t="shared" si="0"/>
        <v>81911.070000000007</v>
      </c>
      <c r="G9" s="42">
        <f t="shared" si="0"/>
        <v>91891.260000000009</v>
      </c>
      <c r="H9" s="42">
        <f t="shared" si="0"/>
        <v>78644.590000000011</v>
      </c>
      <c r="I9" s="42">
        <f t="shared" si="0"/>
        <v>92434.18</v>
      </c>
      <c r="J9" s="42">
        <f t="shared" si="0"/>
        <v>96831.37000000001</v>
      </c>
      <c r="K9" s="42">
        <f t="shared" si="0"/>
        <v>26140.93</v>
      </c>
      <c r="L9" s="42">
        <f t="shared" si="0"/>
        <v>25927.609999999997</v>
      </c>
      <c r="M9" s="42">
        <f t="shared" si="0"/>
        <v>60704.380000000005</v>
      </c>
      <c r="N9" s="42">
        <f t="shared" si="0"/>
        <v>100304.65</v>
      </c>
      <c r="O9" s="42">
        <f t="shared" si="0"/>
        <v>122059.01000000001</v>
      </c>
      <c r="P9" s="41">
        <f>D9+E9+F9+G9+H9+I9+J9+K9+L9+M9+N9+O9</f>
        <v>959236.66</v>
      </c>
      <c r="Q9" s="43"/>
    </row>
    <row r="10" spans="1:18">
      <c r="A10" s="15" t="s">
        <v>24</v>
      </c>
      <c r="B10" s="11" t="s">
        <v>22</v>
      </c>
      <c r="C10" s="42">
        <v>500247.58</v>
      </c>
      <c r="D10" s="42">
        <f>D17+D18+D22+D26+D30+D38+D39+D47+D48+D56+D57</f>
        <v>59943.16</v>
      </c>
      <c r="E10" s="42">
        <f t="shared" ref="E10:O10" si="1">E17+E18+E22+E26+E30+E38+E39+E47+E48+E56+E57</f>
        <v>71715.070000000007</v>
      </c>
      <c r="F10" s="42">
        <f t="shared" si="1"/>
        <v>90198.18</v>
      </c>
      <c r="G10" s="42">
        <f t="shared" si="1"/>
        <v>88330.41</v>
      </c>
      <c r="H10" s="42">
        <f t="shared" si="1"/>
        <v>81200.87000000001</v>
      </c>
      <c r="I10" s="42">
        <f t="shared" si="1"/>
        <v>70053.499999999985</v>
      </c>
      <c r="J10" s="42">
        <f t="shared" si="1"/>
        <v>117002.18000000001</v>
      </c>
      <c r="K10" s="42">
        <f t="shared" si="1"/>
        <v>142046.97</v>
      </c>
      <c r="L10" s="42">
        <f t="shared" si="1"/>
        <v>54318.69000000001</v>
      </c>
      <c r="M10" s="42">
        <f t="shared" si="1"/>
        <v>21722.83</v>
      </c>
      <c r="N10" s="42">
        <f t="shared" si="1"/>
        <v>41122.25</v>
      </c>
      <c r="O10" s="42">
        <f t="shared" si="1"/>
        <v>72392.790000000008</v>
      </c>
      <c r="P10" s="41">
        <f>D10+E10+F10+G10+H10+I10+J10+K10+L10+M10+N10+O10</f>
        <v>910046.9</v>
      </c>
      <c r="Q10" s="43"/>
    </row>
    <row r="11" spans="1:18">
      <c r="A11" s="15" t="s">
        <v>25</v>
      </c>
      <c r="B11" s="11" t="s">
        <v>26</v>
      </c>
      <c r="C11" s="42">
        <v>62.2</v>
      </c>
      <c r="D11" s="42">
        <f t="shared" ref="D11:P11" si="2">(D10*100)/D9</f>
        <v>65.255243522365078</v>
      </c>
      <c r="E11" s="42">
        <f t="shared" si="2"/>
        <v>79.218591623726041</v>
      </c>
      <c r="F11" s="42">
        <f t="shared" si="2"/>
        <v>110.11720393836876</v>
      </c>
      <c r="G11" s="42">
        <f t="shared" si="2"/>
        <v>96.124930706141143</v>
      </c>
      <c r="H11" s="42">
        <f t="shared" si="2"/>
        <v>103.25042065830593</v>
      </c>
      <c r="I11" s="42">
        <f t="shared" si="2"/>
        <v>75.78744139884185</v>
      </c>
      <c r="J11" s="42">
        <f t="shared" si="2"/>
        <v>120.83086297343515</v>
      </c>
      <c r="K11" s="42">
        <f t="shared" si="2"/>
        <v>543.38912196314357</v>
      </c>
      <c r="L11" s="42">
        <f t="shared" si="2"/>
        <v>209.50133853448125</v>
      </c>
      <c r="M11" s="42">
        <f t="shared" si="2"/>
        <v>35.784617189072684</v>
      </c>
      <c r="N11" s="42">
        <f t="shared" si="2"/>
        <v>40.997351568446732</v>
      </c>
      <c r="O11" s="42">
        <f t="shared" si="2"/>
        <v>59.309665054632184</v>
      </c>
      <c r="P11" s="42">
        <f t="shared" si="2"/>
        <v>94.871989150206161</v>
      </c>
      <c r="Q11" s="43"/>
    </row>
    <row r="12" spans="1:18">
      <c r="A12" s="30" t="s">
        <v>28</v>
      </c>
      <c r="B12" s="27" t="s">
        <v>22</v>
      </c>
      <c r="C12" s="46">
        <v>-304070.92</v>
      </c>
      <c r="D12" s="46">
        <f t="shared" ref="D12:O12" si="3">D10-D9</f>
        <v>-31916.369999999995</v>
      </c>
      <c r="E12" s="46">
        <f t="shared" si="3"/>
        <v>-18813.009999999995</v>
      </c>
      <c r="F12" s="46">
        <f t="shared" si="3"/>
        <v>8287.109999999986</v>
      </c>
      <c r="G12" s="46">
        <f t="shared" si="3"/>
        <v>-3560.8500000000058</v>
      </c>
      <c r="H12" s="46">
        <f t="shared" si="3"/>
        <v>2556.2799999999988</v>
      </c>
      <c r="I12" s="46">
        <f t="shared" si="3"/>
        <v>-22380.680000000008</v>
      </c>
      <c r="J12" s="46">
        <f t="shared" si="3"/>
        <v>20170.809999999998</v>
      </c>
      <c r="K12" s="46">
        <f t="shared" si="3"/>
        <v>115906.04000000001</v>
      </c>
      <c r="L12" s="46">
        <f t="shared" si="3"/>
        <v>28391.080000000013</v>
      </c>
      <c r="M12" s="46">
        <f t="shared" si="3"/>
        <v>-38981.550000000003</v>
      </c>
      <c r="N12" s="46">
        <f t="shared" si="3"/>
        <v>-59182.399999999994</v>
      </c>
      <c r="O12" s="46">
        <f t="shared" si="3"/>
        <v>-49666.22</v>
      </c>
      <c r="P12" s="41">
        <f>D12+E12+F12+G12+H12+I12+J12+K12+L12+M12+N12+O12</f>
        <v>-49189.759999999995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>
        <v>125230.95</v>
      </c>
      <c r="D15" s="40">
        <v>13914.55</v>
      </c>
      <c r="E15" s="40">
        <v>13914.55</v>
      </c>
      <c r="F15" s="40">
        <v>13914.55</v>
      </c>
      <c r="G15" s="40">
        <v>13914.55</v>
      </c>
      <c r="H15" s="40">
        <v>13914.55</v>
      </c>
      <c r="I15" s="40">
        <v>13914.55</v>
      </c>
      <c r="J15" s="40">
        <v>13914.55</v>
      </c>
      <c r="K15" s="40">
        <v>13914.55</v>
      </c>
      <c r="L15" s="40">
        <v>13914.55</v>
      </c>
      <c r="M15" s="40">
        <v>13913.32</v>
      </c>
      <c r="N15" s="40">
        <v>13914.55</v>
      </c>
      <c r="O15" s="40">
        <v>13914.55</v>
      </c>
      <c r="P15" s="41">
        <f>K15+L15+M15+N15+O15+J15+I15+H15+G15</f>
        <v>125229.72000000002</v>
      </c>
      <c r="Q15" s="12"/>
    </row>
    <row r="16" spans="1:18" ht="23.25">
      <c r="A16" s="28" t="s">
        <v>31</v>
      </c>
      <c r="B16" s="27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>
        <v>80442.31</v>
      </c>
      <c r="D17" s="40">
        <v>9759.7900000000009</v>
      </c>
      <c r="E17" s="40">
        <v>11680.3</v>
      </c>
      <c r="F17" s="40">
        <v>12688.98</v>
      </c>
      <c r="G17" s="40">
        <v>16479.45</v>
      </c>
      <c r="H17" s="40">
        <v>9510.2099999999991</v>
      </c>
      <c r="I17" s="40">
        <v>9669.0400000000009</v>
      </c>
      <c r="J17" s="40">
        <v>19728.38</v>
      </c>
      <c r="K17" s="40">
        <v>27431.15</v>
      </c>
      <c r="L17" s="40">
        <v>10563.12</v>
      </c>
      <c r="M17" s="40">
        <v>8988.85</v>
      </c>
      <c r="N17" s="40">
        <v>10103.959999999999</v>
      </c>
      <c r="O17" s="41">
        <v>9745.7800000000007</v>
      </c>
      <c r="P17" s="41">
        <f>K17+L17+M17+N17+O17+J17+I17+H17+G17</f>
        <v>122219.93999999999</v>
      </c>
      <c r="Q17" s="12"/>
    </row>
    <row r="18" spans="1:17" ht="23.25">
      <c r="A18" s="28" t="s">
        <v>33</v>
      </c>
      <c r="B18" s="27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>
        <v>-44788.639999999999</v>
      </c>
      <c r="D19" s="40">
        <f>D17-D15</f>
        <v>-4154.7599999999984</v>
      </c>
      <c r="E19" s="40">
        <f t="shared" ref="E19:F19" si="5">E17-E15</f>
        <v>-2234.25</v>
      </c>
      <c r="F19" s="40">
        <f t="shared" si="5"/>
        <v>-1225.5699999999997</v>
      </c>
      <c r="G19" s="40">
        <f t="shared" ref="G19:O19" si="6">(G18+G17)-(G16+G15)</f>
        <v>2564.9000000000015</v>
      </c>
      <c r="H19" s="40">
        <f t="shared" si="6"/>
        <v>-4404.34</v>
      </c>
      <c r="I19" s="40">
        <f t="shared" si="6"/>
        <v>-4245.5099999999984</v>
      </c>
      <c r="J19" s="40">
        <f t="shared" si="6"/>
        <v>5813.8300000000017</v>
      </c>
      <c r="K19" s="40">
        <f t="shared" si="6"/>
        <v>13516.600000000002</v>
      </c>
      <c r="L19" s="40">
        <f t="shared" si="6"/>
        <v>-3351.4299999999985</v>
      </c>
      <c r="M19" s="40">
        <f t="shared" si="6"/>
        <v>-4924.4699999999993</v>
      </c>
      <c r="N19" s="40">
        <f t="shared" si="6"/>
        <v>-3810.59</v>
      </c>
      <c r="O19" s="40">
        <f t="shared" si="6"/>
        <v>-4168.7699999999986</v>
      </c>
      <c r="P19" s="41">
        <f t="shared" si="4"/>
        <v>-3009.7799999999897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2085</v>
      </c>
      <c r="L29" s="40">
        <v>2085</v>
      </c>
      <c r="M29" s="40">
        <v>2085</v>
      </c>
      <c r="N29" s="40">
        <v>2085</v>
      </c>
      <c r="O29" s="40">
        <v>2085</v>
      </c>
      <c r="P29" s="40">
        <f>D29+E29+F29+G29+H29+I29+J29+K29+L29+M29+N29+O29</f>
        <v>10425</v>
      </c>
      <c r="Q29" s="12"/>
    </row>
    <row r="30" spans="1:17" ht="22.5">
      <c r="A30" s="56" t="s">
        <v>65</v>
      </c>
      <c r="B30" s="27" t="s">
        <v>22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1260</v>
      </c>
      <c r="M30" s="40">
        <v>1575</v>
      </c>
      <c r="N30" s="40">
        <v>1710</v>
      </c>
      <c r="O30" s="40">
        <v>1610</v>
      </c>
      <c r="P30" s="40">
        <f>D30+E30+F30+G30+H30+I30+J30+K30+L30+M30+N30+O30</f>
        <v>6155</v>
      </c>
      <c r="Q30" s="12"/>
    </row>
    <row r="31" spans="1:17">
      <c r="A31" s="56" t="s">
        <v>28</v>
      </c>
      <c r="B31" s="27" t="s">
        <v>22</v>
      </c>
      <c r="C31" s="40">
        <v>0</v>
      </c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-2085</v>
      </c>
      <c r="L31" s="40">
        <f t="shared" si="8"/>
        <v>-825</v>
      </c>
      <c r="M31" s="40">
        <f t="shared" si="8"/>
        <v>-510</v>
      </c>
      <c r="N31" s="40">
        <f t="shared" si="8"/>
        <v>-375</v>
      </c>
      <c r="O31" s="40">
        <f t="shared" si="8"/>
        <v>-475</v>
      </c>
      <c r="P31" s="40">
        <f>P30-P29</f>
        <v>-4270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>
        <v>176.2</v>
      </c>
      <c r="D34" s="42">
        <f>D35/1347.98</f>
        <v>74.050000741850766</v>
      </c>
      <c r="E34" s="42">
        <f t="shared" ref="E34:H34" si="9">E35/1347.98</f>
        <v>83.550000741850766</v>
      </c>
      <c r="F34" s="42">
        <f t="shared" si="9"/>
        <v>60.809997180967081</v>
      </c>
      <c r="G34" s="42">
        <f t="shared" si="9"/>
        <v>48.690002819032919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f t="shared" si="10"/>
        <v>0</v>
      </c>
      <c r="M34" s="42">
        <f t="shared" si="10"/>
        <v>24.44</v>
      </c>
      <c r="N34" s="42">
        <f t="shared" si="10"/>
        <v>49.67</v>
      </c>
      <c r="O34" s="42">
        <f t="shared" si="10"/>
        <v>67.319999999999993</v>
      </c>
      <c r="P34" s="41">
        <f>D34+E34+F34+G34+H34+I34+J34+K34+L34+M34+N34+O34</f>
        <v>408.53000148370154</v>
      </c>
      <c r="Q34" s="43"/>
    </row>
    <row r="35" spans="1:17" ht="50.25" customHeight="1">
      <c r="A35" s="28" t="s">
        <v>66</v>
      </c>
      <c r="B35" s="27" t="s">
        <v>22</v>
      </c>
      <c r="C35" s="42">
        <v>231594.45</v>
      </c>
      <c r="D35" s="42">
        <v>99817.919999999998</v>
      </c>
      <c r="E35" s="42">
        <v>112623.73</v>
      </c>
      <c r="F35" s="42">
        <v>81970.66</v>
      </c>
      <c r="G35" s="42">
        <v>65633.149999999994</v>
      </c>
      <c r="H35" s="42">
        <v>0</v>
      </c>
      <c r="I35" s="42">
        <v>10586.01</v>
      </c>
      <c r="J35" s="42">
        <v>76836</v>
      </c>
      <c r="K35" s="42">
        <v>0</v>
      </c>
      <c r="L35" s="42">
        <v>0</v>
      </c>
      <c r="M35" s="42">
        <v>34827</v>
      </c>
      <c r="N35" s="42">
        <v>70779.75</v>
      </c>
      <c r="O35" s="43">
        <v>95931</v>
      </c>
      <c r="P35" s="41">
        <f>D35+E35+F35+G35+H35+I35+J35+K35+L35+M35+N35+O35</f>
        <v>649005.22</v>
      </c>
      <c r="Q35" s="43"/>
    </row>
    <row r="36" spans="1:17" ht="23.25">
      <c r="A36" s="28" t="s">
        <v>40</v>
      </c>
      <c r="B36" s="27" t="s">
        <v>22</v>
      </c>
      <c r="C36" s="42">
        <v>600659.79</v>
      </c>
      <c r="D36" s="42">
        <v>69251.78</v>
      </c>
      <c r="E36" s="42">
        <v>69251.78</v>
      </c>
      <c r="F36" s="42">
        <v>69251.78</v>
      </c>
      <c r="G36" s="42">
        <v>69251.78</v>
      </c>
      <c r="H36" s="42">
        <v>61716.37</v>
      </c>
      <c r="I36" s="42">
        <v>69251.78</v>
      </c>
      <c r="J36" s="42">
        <v>73211.94</v>
      </c>
      <c r="K36" s="42">
        <v>0</v>
      </c>
      <c r="L36" s="42">
        <v>0</v>
      </c>
      <c r="M36" s="42">
        <v>34823.94</v>
      </c>
      <c r="N36" s="42">
        <v>70779.97</v>
      </c>
      <c r="O36" s="42">
        <v>95931.21</v>
      </c>
      <c r="P36" s="41">
        <f>D36+E36+F36+G36+H36+I36+J36+K36+L36+M36+N36+O36</f>
        <v>682722.33</v>
      </c>
      <c r="Q36" s="43"/>
    </row>
    <row r="37" spans="1:17">
      <c r="A37" s="15" t="s">
        <v>41</v>
      </c>
      <c r="B37" s="27" t="s">
        <v>22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>
        <v>370574.94</v>
      </c>
      <c r="D38" s="42">
        <v>42461.23</v>
      </c>
      <c r="E38" s="42">
        <v>52927.08</v>
      </c>
      <c r="F38" s="42">
        <v>70576.98</v>
      </c>
      <c r="G38" s="42">
        <v>66095.240000000005</v>
      </c>
      <c r="H38" s="42">
        <v>66339.45</v>
      </c>
      <c r="I38" s="42">
        <v>55970.55</v>
      </c>
      <c r="J38" s="42">
        <v>88167.62</v>
      </c>
      <c r="K38" s="42">
        <v>101477.13</v>
      </c>
      <c r="L38" s="42">
        <v>32962.15</v>
      </c>
      <c r="M38" s="42">
        <v>7542.42</v>
      </c>
      <c r="N38" s="42">
        <v>24003.23</v>
      </c>
      <c r="O38" s="43">
        <v>54218.18</v>
      </c>
      <c r="P38" s="41">
        <f>D38+E38+F38+G38+H38+I38+J38+K38+L38+M38+N38+O38</f>
        <v>662741.26000000013</v>
      </c>
      <c r="Q38" s="43"/>
    </row>
    <row r="39" spans="1:17">
      <c r="A39" s="15" t="s">
        <v>43</v>
      </c>
      <c r="B39" s="27"/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>
        <v>-230084.85</v>
      </c>
      <c r="D40" s="42">
        <f>(D38+D39)-(D36+D37)</f>
        <v>-26790.549999999996</v>
      </c>
      <c r="E40" s="42">
        <f t="shared" ref="E40:F40" si="12">(E38+E39)-(E36+E37)</f>
        <v>-16324.699999999997</v>
      </c>
      <c r="F40" s="42">
        <f t="shared" si="12"/>
        <v>1325.1999999999971</v>
      </c>
      <c r="G40" s="42">
        <f t="shared" ref="G40:O40" si="13">(G39+G38)-(G37+G36)</f>
        <v>-3156.5399999999936</v>
      </c>
      <c r="H40" s="42">
        <f t="shared" si="13"/>
        <v>4623.0799999999945</v>
      </c>
      <c r="I40" s="42">
        <f t="shared" si="13"/>
        <v>-13281.229999999996</v>
      </c>
      <c r="J40" s="42">
        <f t="shared" si="13"/>
        <v>14955.679999999993</v>
      </c>
      <c r="K40" s="42">
        <f t="shared" si="13"/>
        <v>101477.13</v>
      </c>
      <c r="L40" s="42">
        <f t="shared" si="13"/>
        <v>32962.15</v>
      </c>
      <c r="M40" s="42">
        <f t="shared" si="13"/>
        <v>-27281.520000000004</v>
      </c>
      <c r="N40" s="42">
        <f t="shared" si="13"/>
        <v>-46776.740000000005</v>
      </c>
      <c r="O40" s="42">
        <f t="shared" si="13"/>
        <v>-41713.030000000006</v>
      </c>
      <c r="P40" s="41">
        <f>D40+E40+F40+G40+H40+I40+J40+K40+L40+M40+N40+O40</f>
        <v>-19981.070000000014</v>
      </c>
      <c r="Q40" s="43"/>
    </row>
    <row r="41" spans="1:17">
      <c r="A41" s="29" t="s">
        <v>44</v>
      </c>
      <c r="B41" s="27" t="s">
        <v>22</v>
      </c>
      <c r="C41" s="42">
        <v>369065.34</v>
      </c>
      <c r="D41" s="42">
        <f t="shared" ref="D41:O41" si="14">(D36+D37)-D35</f>
        <v>-30566.14</v>
      </c>
      <c r="E41" s="42">
        <f t="shared" si="14"/>
        <v>-43371.95</v>
      </c>
      <c r="F41" s="42">
        <f t="shared" si="14"/>
        <v>-12718.880000000005</v>
      </c>
      <c r="G41" s="42">
        <f t="shared" si="14"/>
        <v>3618.6300000000047</v>
      </c>
      <c r="H41" s="42">
        <f t="shared" si="14"/>
        <v>61716.37</v>
      </c>
      <c r="I41" s="42">
        <f t="shared" si="14"/>
        <v>58665.77</v>
      </c>
      <c r="J41" s="42">
        <f t="shared" si="14"/>
        <v>-3624.0599999999977</v>
      </c>
      <c r="K41" s="42">
        <f t="shared" si="14"/>
        <v>0</v>
      </c>
      <c r="L41" s="42">
        <f t="shared" si="14"/>
        <v>0</v>
      </c>
      <c r="M41" s="42">
        <f t="shared" si="14"/>
        <v>-3.0599999999976717</v>
      </c>
      <c r="N41" s="42">
        <f t="shared" si="14"/>
        <v>0.22000000000116415</v>
      </c>
      <c r="O41" s="42">
        <f t="shared" si="14"/>
        <v>0.21000000000640284</v>
      </c>
      <c r="P41" s="41">
        <f>D41+E41+F41+G41+H41+I41+J41+K41+L41+M41+N41+O41</f>
        <v>33717.110000000015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>
        <v>3054</v>
      </c>
      <c r="D43" s="40">
        <f>D44/25.81</f>
        <v>508</v>
      </c>
      <c r="E43" s="40">
        <f t="shared" ref="E43:I43" si="15">E44/25.81</f>
        <v>585</v>
      </c>
      <c r="F43" s="40">
        <f t="shared" si="15"/>
        <v>424.00000000000006</v>
      </c>
      <c r="G43" s="40">
        <f t="shared" si="15"/>
        <v>471.00000000000006</v>
      </c>
      <c r="H43" s="40">
        <f t="shared" si="15"/>
        <v>445.00000000000006</v>
      </c>
      <c r="I43" s="40">
        <f t="shared" si="15"/>
        <v>397</v>
      </c>
      <c r="J43" s="40">
        <f>J44/26.64</f>
        <v>618</v>
      </c>
      <c r="K43" s="40">
        <f t="shared" ref="K43:O43" si="16">K44/26.64</f>
        <v>154</v>
      </c>
      <c r="L43" s="40">
        <f t="shared" si="16"/>
        <v>386</v>
      </c>
      <c r="M43" s="40">
        <f t="shared" si="16"/>
        <v>475.99999999999994</v>
      </c>
      <c r="N43" s="40">
        <f t="shared" si="16"/>
        <v>406</v>
      </c>
      <c r="O43" s="40">
        <f t="shared" si="16"/>
        <v>286</v>
      </c>
      <c r="P43" s="41">
        <f>D43+E43+F43+G43+H43+I43+J43+K43+L43+M43+N43+O43</f>
        <v>5156</v>
      </c>
      <c r="Q43" s="41"/>
    </row>
    <row r="44" spans="1:17" ht="45.75">
      <c r="A44" s="28" t="s">
        <v>67</v>
      </c>
      <c r="B44" s="11" t="s">
        <v>22</v>
      </c>
      <c r="C44" s="40">
        <v>76344.36</v>
      </c>
      <c r="D44" s="40">
        <v>13111.48</v>
      </c>
      <c r="E44" s="40">
        <v>15098.85</v>
      </c>
      <c r="F44" s="40">
        <v>10943.44</v>
      </c>
      <c r="G44" s="40">
        <v>12156.51</v>
      </c>
      <c r="H44" s="40">
        <v>11485.45</v>
      </c>
      <c r="I44" s="40">
        <v>10246.57</v>
      </c>
      <c r="J44" s="40">
        <v>16463.52</v>
      </c>
      <c r="K44" s="40">
        <v>4102.5600000000004</v>
      </c>
      <c r="L44" s="40">
        <v>10283.040000000001</v>
      </c>
      <c r="M44" s="40">
        <v>12680.64</v>
      </c>
      <c r="N44" s="40">
        <v>10815.84</v>
      </c>
      <c r="O44" s="41">
        <v>7619.04</v>
      </c>
      <c r="P44" s="41">
        <f>D44+E44+F44+G44+H44+I44+J44+K44+L44+M44+N44+O44</f>
        <v>135006.94</v>
      </c>
      <c r="Q44" s="41"/>
    </row>
    <row r="45" spans="1:17" ht="23.25">
      <c r="A45" s="28" t="s">
        <v>48</v>
      </c>
      <c r="B45" s="11" t="s">
        <v>22</v>
      </c>
      <c r="C45" s="40">
        <v>63752.03</v>
      </c>
      <c r="D45" s="40">
        <v>7066.79</v>
      </c>
      <c r="E45" s="40">
        <v>5984.54</v>
      </c>
      <c r="F45" s="40">
        <v>-1020.12</v>
      </c>
      <c r="G45" s="40">
        <v>7092.6</v>
      </c>
      <c r="H45" s="40">
        <v>2449.1</v>
      </c>
      <c r="I45" s="40">
        <v>7533.95</v>
      </c>
      <c r="J45" s="40">
        <v>7877.46</v>
      </c>
      <c r="K45" s="40">
        <v>8231.77</v>
      </c>
      <c r="L45" s="40">
        <v>8058.62</v>
      </c>
      <c r="M45" s="40">
        <v>8021.34</v>
      </c>
      <c r="N45" s="40">
        <v>10978.37</v>
      </c>
      <c r="O45" s="41">
        <v>8221.11</v>
      </c>
      <c r="P45" s="41">
        <f>D45+E45+F45+G45+H45+I45+J45+K45+L45+M45+N45+O45</f>
        <v>80495.53</v>
      </c>
      <c r="Q45" s="41"/>
    </row>
    <row r="46" spans="1:17" ht="23.25">
      <c r="A46" s="28" t="s">
        <v>49</v>
      </c>
      <c r="B46" s="11" t="s">
        <v>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>
        <v>39955.65</v>
      </c>
      <c r="D47" s="40">
        <v>6244.11</v>
      </c>
      <c r="E47" s="40">
        <v>5765.83</v>
      </c>
      <c r="F47" s="40">
        <v>5596.9</v>
      </c>
      <c r="G47" s="40">
        <v>4688.62</v>
      </c>
      <c r="H47" s="40">
        <v>4347.3500000000004</v>
      </c>
      <c r="I47" s="40">
        <v>3612.37</v>
      </c>
      <c r="J47" s="40">
        <v>7352.1</v>
      </c>
      <c r="K47" s="40">
        <v>10130.4</v>
      </c>
      <c r="L47" s="40">
        <v>7880.01</v>
      </c>
      <c r="M47" s="40">
        <v>3057.65</v>
      </c>
      <c r="N47" s="40">
        <v>4282.5</v>
      </c>
      <c r="O47" s="41">
        <v>5623.64</v>
      </c>
      <c r="P47" s="41">
        <f>D47+E47+F47+G47+H47+I47+J47+K47+L47+M47+N47+O47</f>
        <v>68581.48000000001</v>
      </c>
      <c r="Q47" s="41"/>
    </row>
    <row r="48" spans="1:17">
      <c r="A48" s="15" t="s">
        <v>51</v>
      </c>
      <c r="B48" s="11" t="s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>
        <v>-23796.38</v>
      </c>
      <c r="D49" s="40">
        <f>(D47+D48)-(D45+D46)</f>
        <v>-822.68000000000029</v>
      </c>
      <c r="E49" s="40">
        <f t="shared" ref="E49:F49" si="18">(E47+E48)-(E45+E46)</f>
        <v>-218.71000000000004</v>
      </c>
      <c r="F49" s="40">
        <f t="shared" si="18"/>
        <v>6617.0199999999995</v>
      </c>
      <c r="G49" s="40">
        <f t="shared" ref="G49:O49" si="19">(G48+G47)-(G46+G45)</f>
        <v>-2403.9800000000005</v>
      </c>
      <c r="H49" s="40">
        <f t="shared" si="19"/>
        <v>1898.2500000000005</v>
      </c>
      <c r="I49" s="40">
        <f t="shared" si="19"/>
        <v>-3921.58</v>
      </c>
      <c r="J49" s="40">
        <f t="shared" si="19"/>
        <v>-525.35999999999967</v>
      </c>
      <c r="K49" s="40">
        <f t="shared" si="19"/>
        <v>1898.6299999999992</v>
      </c>
      <c r="L49" s="40">
        <f t="shared" si="19"/>
        <v>-178.60999999999967</v>
      </c>
      <c r="M49" s="40">
        <f t="shared" si="19"/>
        <v>-4963.6900000000005</v>
      </c>
      <c r="N49" s="40">
        <f t="shared" si="19"/>
        <v>-6695.8700000000008</v>
      </c>
      <c r="O49" s="40">
        <f t="shared" si="19"/>
        <v>-2597.4700000000003</v>
      </c>
      <c r="P49" s="41">
        <f>D49+E49+F49+G49+H49+I49+J49+K49+L49+M49+N49+O49</f>
        <v>-11914.050000000003</v>
      </c>
      <c r="Q49" s="41"/>
    </row>
    <row r="50" spans="1:17">
      <c r="A50" s="29" t="s">
        <v>44</v>
      </c>
      <c r="B50" s="11" t="s">
        <v>22</v>
      </c>
      <c r="C50" s="40">
        <v>-12592.33</v>
      </c>
      <c r="D50" s="40">
        <f t="shared" ref="D50:O50" si="20">(D46+D45)-D44</f>
        <v>-6044.69</v>
      </c>
      <c r="E50" s="40">
        <f t="shared" si="20"/>
        <v>-9114.3100000000013</v>
      </c>
      <c r="F50" s="40">
        <f t="shared" si="20"/>
        <v>-11963.560000000001</v>
      </c>
      <c r="G50" s="40">
        <f t="shared" si="20"/>
        <v>-5063.91</v>
      </c>
      <c r="H50" s="40">
        <f t="shared" si="20"/>
        <v>-9036.35</v>
      </c>
      <c r="I50" s="40">
        <f t="shared" si="20"/>
        <v>-2712.62</v>
      </c>
      <c r="J50" s="40">
        <f t="shared" si="20"/>
        <v>-8586.0600000000013</v>
      </c>
      <c r="K50" s="40">
        <f t="shared" si="20"/>
        <v>4129.21</v>
      </c>
      <c r="L50" s="40">
        <f t="shared" si="20"/>
        <v>-2224.420000000001</v>
      </c>
      <c r="M50" s="40">
        <f t="shared" si="20"/>
        <v>-4659.2999999999993</v>
      </c>
      <c r="N50" s="40">
        <f t="shared" si="20"/>
        <v>162.53000000000065</v>
      </c>
      <c r="O50" s="40">
        <f t="shared" si="20"/>
        <v>602.07000000000062</v>
      </c>
      <c r="P50" s="41">
        <f>D50+E50+F50+G50+H50+I50+J50+K50+L50+M50+N50+O50</f>
        <v>-54511.409999999996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>
        <v>3054</v>
      </c>
      <c r="D52" s="42">
        <f>D53/5.94</f>
        <v>507.99999999999994</v>
      </c>
      <c r="E52" s="42">
        <f t="shared" ref="E52:I52" si="21">E53/5.94</f>
        <v>585</v>
      </c>
      <c r="F52" s="42">
        <f t="shared" si="21"/>
        <v>423.99999999999994</v>
      </c>
      <c r="G52" s="42">
        <f t="shared" si="21"/>
        <v>470.99999999999994</v>
      </c>
      <c r="H52" s="42">
        <f t="shared" si="21"/>
        <v>445</v>
      </c>
      <c r="I52" s="42">
        <f t="shared" si="21"/>
        <v>396.99999999999994</v>
      </c>
      <c r="J52" s="42">
        <f>J53/6.18</f>
        <v>618</v>
      </c>
      <c r="K52" s="42">
        <f t="shared" ref="K52:N52" si="22">K53/6.18</f>
        <v>154</v>
      </c>
      <c r="L52" s="42">
        <f t="shared" si="22"/>
        <v>386</v>
      </c>
      <c r="M52" s="42">
        <f t="shared" si="22"/>
        <v>476</v>
      </c>
      <c r="N52" s="42">
        <f t="shared" si="22"/>
        <v>406</v>
      </c>
      <c r="O52" s="42">
        <f>O53/6.18</f>
        <v>286</v>
      </c>
      <c r="P52" s="41">
        <f>D52+E52+F52+G52+H52+I52+J52+K52+L52+M52+N52+O52</f>
        <v>5156</v>
      </c>
      <c r="Q52" s="43"/>
    </row>
    <row r="53" spans="1:17" ht="45.75">
      <c r="A53" s="28" t="s">
        <v>68</v>
      </c>
      <c r="B53" s="11" t="s">
        <v>22</v>
      </c>
      <c r="C53" s="42">
        <v>17573.849999999999</v>
      </c>
      <c r="D53" s="42">
        <v>3017.52</v>
      </c>
      <c r="E53" s="42">
        <v>3474.9</v>
      </c>
      <c r="F53" s="42">
        <v>2518.56</v>
      </c>
      <c r="G53" s="42">
        <v>2797.74</v>
      </c>
      <c r="H53" s="42">
        <v>2643.3</v>
      </c>
      <c r="I53" s="42">
        <v>2358.1799999999998</v>
      </c>
      <c r="J53" s="42">
        <v>3819.24</v>
      </c>
      <c r="K53" s="42">
        <v>951.72</v>
      </c>
      <c r="L53" s="42">
        <v>2385.48</v>
      </c>
      <c r="M53" s="42">
        <v>2941.68</v>
      </c>
      <c r="N53" s="42">
        <v>2509.08</v>
      </c>
      <c r="O53" s="43">
        <v>1767.48</v>
      </c>
      <c r="P53" s="41">
        <f>D53+E53+F53+G53+H53+I53+J53+K53+L53+M53+N53+O53</f>
        <v>31184.880000000001</v>
      </c>
      <c r="Q53" s="43"/>
    </row>
    <row r="54" spans="1:17">
      <c r="A54" s="15" t="s">
        <v>52</v>
      </c>
      <c r="B54" s="11" t="s">
        <v>22</v>
      </c>
      <c r="C54" s="42">
        <v>14675.73</v>
      </c>
      <c r="D54" s="42">
        <v>1626.41</v>
      </c>
      <c r="E54" s="42">
        <v>1377.21</v>
      </c>
      <c r="F54" s="42">
        <v>-235.14</v>
      </c>
      <c r="G54" s="42">
        <v>1632.33</v>
      </c>
      <c r="H54" s="42">
        <v>564.57000000000005</v>
      </c>
      <c r="I54" s="42">
        <v>1733.9</v>
      </c>
      <c r="J54" s="42">
        <v>1827.42</v>
      </c>
      <c r="K54" s="42">
        <v>1909.61</v>
      </c>
      <c r="L54" s="42">
        <v>1869.44</v>
      </c>
      <c r="M54" s="42">
        <v>1860.78</v>
      </c>
      <c r="N54" s="42">
        <v>2546.7600000000002</v>
      </c>
      <c r="O54" s="43">
        <v>1907.14</v>
      </c>
      <c r="P54" s="41">
        <f>D54+E54+F54+G54+H54+I54+J54+K54+L54+M54+N54+O54</f>
        <v>18620.43</v>
      </c>
      <c r="Q54" s="43"/>
    </row>
    <row r="55" spans="1:17">
      <c r="A55" s="15" t="s">
        <v>53</v>
      </c>
      <c r="B55" s="1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>
        <v>9274.68</v>
      </c>
      <c r="D56" s="42">
        <v>1478.03</v>
      </c>
      <c r="E56" s="42">
        <v>1341.86</v>
      </c>
      <c r="F56" s="42">
        <v>1335.32</v>
      </c>
      <c r="G56" s="42">
        <v>1067.0999999999999</v>
      </c>
      <c r="H56" s="42">
        <v>1003.86</v>
      </c>
      <c r="I56" s="42">
        <v>801.54</v>
      </c>
      <c r="J56" s="42">
        <v>1754.08</v>
      </c>
      <c r="K56" s="42">
        <v>3008.29</v>
      </c>
      <c r="L56" s="42">
        <v>1653.41</v>
      </c>
      <c r="M56" s="42">
        <v>558.91</v>
      </c>
      <c r="N56" s="42">
        <v>1022.56</v>
      </c>
      <c r="O56" s="43">
        <v>1195.19</v>
      </c>
      <c r="P56" s="41">
        <f>D56+E56+F56+G56+H56+I56+J56+K56+L56+M56+N56+O56</f>
        <v>16220.149999999998</v>
      </c>
      <c r="Q56" s="43"/>
    </row>
    <row r="57" spans="1:17">
      <c r="A57" s="16" t="s">
        <v>55</v>
      </c>
      <c r="B57" s="13"/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>
        <v>-5401.05</v>
      </c>
      <c r="D58" s="43">
        <f>(D56+D57)-(D54+D55)</f>
        <v>-148.38000000000011</v>
      </c>
      <c r="E58" s="43">
        <f t="shared" ref="E58:F58" si="23">(E56+E57)-(E54+E55)</f>
        <v>-35.350000000000136</v>
      </c>
      <c r="F58" s="43">
        <f t="shared" si="23"/>
        <v>1570.46</v>
      </c>
      <c r="G58" s="43">
        <f t="shared" ref="G58:O58" si="24">(G57+G56)-(G55+G54)</f>
        <v>-565.23</v>
      </c>
      <c r="H58" s="43">
        <f t="shared" si="24"/>
        <v>439.28999999999996</v>
      </c>
      <c r="I58" s="43">
        <f t="shared" si="24"/>
        <v>-932.36000000000013</v>
      </c>
      <c r="J58" s="43">
        <f t="shared" si="24"/>
        <v>-73.340000000000146</v>
      </c>
      <c r="K58" s="43">
        <f t="shared" si="24"/>
        <v>1098.68</v>
      </c>
      <c r="L58" s="43">
        <f t="shared" si="24"/>
        <v>-216.02999999999997</v>
      </c>
      <c r="M58" s="43">
        <f t="shared" si="24"/>
        <v>-1301.8699999999999</v>
      </c>
      <c r="N58" s="43">
        <f t="shared" si="24"/>
        <v>-1524.2000000000003</v>
      </c>
      <c r="O58" s="43">
        <f t="shared" si="24"/>
        <v>-711.95</v>
      </c>
      <c r="P58" s="41">
        <f>D58+E58+F58+G58+H58+I58+J58+K58+L58+M58+N58+O58</f>
        <v>-2400.2800000000007</v>
      </c>
      <c r="Q58" s="43"/>
    </row>
    <row r="59" spans="1:17">
      <c r="A59" s="29" t="s">
        <v>44</v>
      </c>
      <c r="B59" s="13" t="s">
        <v>22</v>
      </c>
      <c r="C59" s="43">
        <v>-2898.12</v>
      </c>
      <c r="D59" s="43">
        <f t="shared" ref="D59:O59" si="25">(D54+D55)-D53</f>
        <v>-1391.11</v>
      </c>
      <c r="E59" s="43">
        <f t="shared" si="25"/>
        <v>-2097.69</v>
      </c>
      <c r="F59" s="43">
        <f t="shared" si="25"/>
        <v>-2753.7</v>
      </c>
      <c r="G59" s="43">
        <f t="shared" si="25"/>
        <v>-1165.4099999999999</v>
      </c>
      <c r="H59" s="43">
        <f t="shared" si="25"/>
        <v>-2078.73</v>
      </c>
      <c r="I59" s="43">
        <f t="shared" si="25"/>
        <v>-624.27999999999975</v>
      </c>
      <c r="J59" s="43">
        <f t="shared" si="25"/>
        <v>-1991.8199999999997</v>
      </c>
      <c r="K59" s="43">
        <f t="shared" si="25"/>
        <v>957.88999999999987</v>
      </c>
      <c r="L59" s="43">
        <f t="shared" si="25"/>
        <v>-516.04</v>
      </c>
      <c r="M59" s="43">
        <f t="shared" si="25"/>
        <v>-1080.8999999999999</v>
      </c>
      <c r="N59" s="43">
        <f t="shared" si="25"/>
        <v>37.680000000000291</v>
      </c>
      <c r="O59" s="43">
        <f t="shared" si="25"/>
        <v>139.66000000000008</v>
      </c>
      <c r="P59" s="41">
        <f>D59+E59+F59+G59+H59+I59+J59+K59+L59+M59+N59+O59</f>
        <v>-12564.449999999999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>
        <v>59707.96</v>
      </c>
      <c r="D61" s="41">
        <v>6634.22</v>
      </c>
      <c r="E61" s="41">
        <v>6634.22</v>
      </c>
      <c r="F61" s="41">
        <v>6634.22</v>
      </c>
      <c r="G61" s="41">
        <v>6634.22</v>
      </c>
      <c r="H61" s="41">
        <v>6634.22</v>
      </c>
      <c r="I61" s="41">
        <v>6634.22</v>
      </c>
      <c r="J61" s="41">
        <v>6634.22</v>
      </c>
      <c r="K61" s="41">
        <v>6634.22</v>
      </c>
      <c r="L61" s="41">
        <v>6634.22</v>
      </c>
      <c r="M61" s="41">
        <v>6634.22</v>
      </c>
      <c r="N61" s="41">
        <v>6634.22</v>
      </c>
      <c r="O61" s="41">
        <v>6634.22</v>
      </c>
      <c r="P61" s="41">
        <f>D61+E61+F61+G61+H61+I61+J61+K61+L61+M61+N61+O61</f>
        <v>79610.64</v>
      </c>
      <c r="Q61" s="12"/>
    </row>
    <row r="62" spans="1:17">
      <c r="A62" s="16" t="s">
        <v>57</v>
      </c>
      <c r="B62" s="13" t="s">
        <v>22</v>
      </c>
      <c r="C62" s="41">
        <v>42418.11</v>
      </c>
      <c r="D62" s="41">
        <v>4397.7299999999996</v>
      </c>
      <c r="E62" s="41">
        <v>4208.7</v>
      </c>
      <c r="F62" s="41">
        <v>4083.67</v>
      </c>
      <c r="G62" s="41">
        <v>50978.7</v>
      </c>
      <c r="H62" s="41">
        <v>9736.77</v>
      </c>
      <c r="I62" s="41">
        <v>6164.4</v>
      </c>
      <c r="J62" s="41">
        <v>7994.39</v>
      </c>
      <c r="K62" s="41">
        <v>8703.57</v>
      </c>
      <c r="L62" s="41">
        <v>15918.81</v>
      </c>
      <c r="M62" s="41">
        <v>12951.07</v>
      </c>
      <c r="N62" s="41">
        <v>24698</v>
      </c>
      <c r="O62" s="41">
        <v>12352.63</v>
      </c>
      <c r="P62" s="41">
        <f>D62+E62+F62+G62+H62+I62+J62+K62+L62+M62+N62+O62</f>
        <v>162188.44</v>
      </c>
      <c r="Q62" s="12"/>
    </row>
    <row r="63" spans="1:17">
      <c r="A63" s="16" t="s">
        <v>58</v>
      </c>
      <c r="B63" s="13"/>
      <c r="C63" s="41">
        <v>102126.07</v>
      </c>
      <c r="D63" s="41">
        <f>D62+D61</f>
        <v>11031.95</v>
      </c>
      <c r="E63" s="41">
        <f t="shared" ref="E63:O63" si="26">E62+E61</f>
        <v>10842.92</v>
      </c>
      <c r="F63" s="41">
        <f t="shared" si="26"/>
        <v>10717.89</v>
      </c>
      <c r="G63" s="41">
        <f t="shared" si="26"/>
        <v>57612.92</v>
      </c>
      <c r="H63" s="41">
        <f t="shared" si="26"/>
        <v>16370.990000000002</v>
      </c>
      <c r="I63" s="41">
        <f t="shared" si="26"/>
        <v>12798.619999999999</v>
      </c>
      <c r="J63" s="41">
        <f t="shared" si="26"/>
        <v>14628.61</v>
      </c>
      <c r="K63" s="41">
        <f t="shared" si="26"/>
        <v>15337.79</v>
      </c>
      <c r="L63" s="41">
        <f t="shared" si="26"/>
        <v>22553.03</v>
      </c>
      <c r="M63" s="41">
        <f t="shared" si="26"/>
        <v>19585.29</v>
      </c>
      <c r="N63" s="41">
        <f t="shared" si="26"/>
        <v>31332.22</v>
      </c>
      <c r="O63" s="41">
        <f t="shared" si="26"/>
        <v>18986.849999999999</v>
      </c>
      <c r="P63" s="41">
        <f>D63+E63+F63+G63+H63+I63+J63+K63+L63+M63+N63+O63</f>
        <v>241799.08000000002</v>
      </c>
      <c r="Q63" s="12"/>
    </row>
    <row r="64" spans="1:17" ht="22.5">
      <c r="A64" s="33" t="s">
        <v>59</v>
      </c>
      <c r="B64" s="13" t="s">
        <v>22</v>
      </c>
      <c r="C64" s="41">
        <v>353574.89</v>
      </c>
      <c r="D64" s="41">
        <f t="shared" ref="D64:O64" si="27">D41+D50+D59</f>
        <v>-38001.94</v>
      </c>
      <c r="E64" s="41">
        <f t="shared" si="27"/>
        <v>-54583.95</v>
      </c>
      <c r="F64" s="41">
        <f t="shared" si="27"/>
        <v>-27436.140000000007</v>
      </c>
      <c r="G64" s="41">
        <f t="shared" si="27"/>
        <v>-2610.6899999999951</v>
      </c>
      <c r="H64" s="41">
        <f t="shared" si="27"/>
        <v>50601.29</v>
      </c>
      <c r="I64" s="41">
        <f t="shared" si="27"/>
        <v>55328.869999999995</v>
      </c>
      <c r="J64" s="41">
        <f t="shared" si="27"/>
        <v>-14201.939999999999</v>
      </c>
      <c r="K64" s="41">
        <f t="shared" si="27"/>
        <v>5087.1000000000004</v>
      </c>
      <c r="L64" s="41">
        <f t="shared" si="27"/>
        <v>-2740.4600000000009</v>
      </c>
      <c r="M64" s="41">
        <f t="shared" si="27"/>
        <v>-5743.2599999999966</v>
      </c>
      <c r="N64" s="41">
        <f t="shared" si="27"/>
        <v>200.43000000000211</v>
      </c>
      <c r="O64" s="41">
        <f t="shared" si="27"/>
        <v>741.9400000000071</v>
      </c>
      <c r="P64" s="41">
        <f>D64+E64+F64+G64+H64+I64+J64+K64+L64+M64+N64+O64</f>
        <v>-33358.749999999978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66">
        <v>72608.850000000006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P64+P15+P29-P63+P12</f>
        <v>-188692.87</v>
      </c>
      <c r="Q66" s="65">
        <f>C66+P66</f>
        <v>-116084.01999999999</v>
      </c>
    </row>
    <row r="67" spans="1:17" ht="22.5">
      <c r="A67" s="33" t="s">
        <v>70</v>
      </c>
      <c r="B67" s="13" t="s">
        <v>22</v>
      </c>
      <c r="C67" s="66">
        <v>376679.77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f>P64+P15+P29-P63</f>
        <v>-139503.10999999999</v>
      </c>
      <c r="Q67" s="65">
        <f>C67+P67</f>
        <v>237176.66000000003</v>
      </c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D55" workbookViewId="0">
      <selection activeCell="C9" sqref="C9:C12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63"/>
      <c r="B1" s="63"/>
      <c r="C1" s="2"/>
      <c r="D1" s="63"/>
      <c r="E1" s="63"/>
      <c r="F1" s="63"/>
      <c r="G1" s="63"/>
      <c r="H1" s="63"/>
      <c r="I1" s="63"/>
      <c r="J1" s="63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64"/>
      <c r="C2" s="3"/>
      <c r="D2" s="3"/>
      <c r="E2" s="3"/>
      <c r="F2" s="3"/>
      <c r="G2" s="3"/>
      <c r="H2" s="3"/>
      <c r="I2" s="3"/>
      <c r="J2" s="3"/>
      <c r="K2" s="64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72</v>
      </c>
      <c r="B4" s="6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6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1591.3</v>
      </c>
      <c r="E7" s="42">
        <v>1591.3</v>
      </c>
      <c r="F7" s="42">
        <v>1591.3</v>
      </c>
      <c r="G7" s="42">
        <v>1591.3</v>
      </c>
      <c r="H7" s="42">
        <v>1591.3</v>
      </c>
      <c r="I7" s="42">
        <v>1591.3</v>
      </c>
      <c r="J7" s="42">
        <v>1591.3</v>
      </c>
      <c r="K7" s="42">
        <v>1591.3</v>
      </c>
      <c r="L7" s="42">
        <v>1591.3</v>
      </c>
      <c r="M7" s="42">
        <v>1591.3</v>
      </c>
      <c r="N7" s="42">
        <v>1591.3</v>
      </c>
      <c r="O7" s="42">
        <v>1591.3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/>
      <c r="D9" s="42">
        <f>D15+D16+D21+D25+D29++D36+D37++D45+D46+D54+D55</f>
        <v>45529.51</v>
      </c>
      <c r="E9" s="42">
        <f t="shared" ref="E9:O9" si="0">E15+E16+E21+E25+E29++E36+E37++E45+E46+E54+E55</f>
        <v>46570.91</v>
      </c>
      <c r="F9" s="42">
        <f t="shared" si="0"/>
        <v>45999.41</v>
      </c>
      <c r="G9" s="42">
        <f t="shared" si="0"/>
        <v>46539.16</v>
      </c>
      <c r="H9" s="42">
        <f t="shared" si="0"/>
        <v>41567.78</v>
      </c>
      <c r="I9" s="42">
        <f t="shared" si="0"/>
        <v>45500.93</v>
      </c>
      <c r="J9" s="42">
        <f t="shared" si="0"/>
        <v>48564.68</v>
      </c>
      <c r="K9" s="42">
        <f t="shared" si="0"/>
        <v>48039.560000000005</v>
      </c>
      <c r="L9" s="42">
        <f t="shared" si="0"/>
        <v>48820.68</v>
      </c>
      <c r="M9" s="42">
        <f t="shared" si="0"/>
        <v>48162.65</v>
      </c>
      <c r="N9" s="42">
        <f t="shared" si="0"/>
        <v>48656.58</v>
      </c>
      <c r="O9" s="42">
        <f t="shared" si="0"/>
        <v>46930.239999999998</v>
      </c>
      <c r="P9" s="41">
        <f>D9+E9+F9+G9+H9+I9+J9+K9+L9+M9+N9+O9</f>
        <v>560882.09000000008</v>
      </c>
      <c r="Q9" s="43"/>
    </row>
    <row r="10" spans="1:18">
      <c r="A10" s="15" t="s">
        <v>24</v>
      </c>
      <c r="B10" s="11" t="s">
        <v>22</v>
      </c>
      <c r="C10" s="42"/>
      <c r="D10" s="42">
        <f>D17+D18+D22+D26+D30+D38+D39+D47+D48+D56+D57</f>
        <v>29879.05</v>
      </c>
      <c r="E10" s="42">
        <f t="shared" ref="E10:O10" si="1">E17+E18+E22+E26+E30+E38+E39+E47+E48+E56+E57</f>
        <v>33293.4</v>
      </c>
      <c r="F10" s="42">
        <f t="shared" si="1"/>
        <v>36991.219999999994</v>
      </c>
      <c r="G10" s="42">
        <f t="shared" si="1"/>
        <v>40567.22</v>
      </c>
      <c r="H10" s="42">
        <f t="shared" si="1"/>
        <v>47231.83</v>
      </c>
      <c r="I10" s="42">
        <f t="shared" si="1"/>
        <v>35012.499999999993</v>
      </c>
      <c r="J10" s="42">
        <f t="shared" si="1"/>
        <v>65736.56</v>
      </c>
      <c r="K10" s="42">
        <f t="shared" si="1"/>
        <v>50870.990000000005</v>
      </c>
      <c r="L10" s="42">
        <f t="shared" si="1"/>
        <v>41452.01</v>
      </c>
      <c r="M10" s="42">
        <f t="shared" si="1"/>
        <v>34324.74</v>
      </c>
      <c r="N10" s="42">
        <f t="shared" si="1"/>
        <v>52543.8</v>
      </c>
      <c r="O10" s="42">
        <f t="shared" si="1"/>
        <v>40918.339999999997</v>
      </c>
      <c r="P10" s="41">
        <f>D10+E10+F10+G10+H10+I10+J10+K10+L10+M10+N10+O10</f>
        <v>508821.65999999992</v>
      </c>
      <c r="Q10" s="43"/>
    </row>
    <row r="11" spans="1:18">
      <c r="A11" s="15" t="s">
        <v>25</v>
      </c>
      <c r="B11" s="11" t="s">
        <v>26</v>
      </c>
      <c r="C11" s="42"/>
      <c r="D11" s="42">
        <f t="shared" ref="D11:P11" si="2">(D10*100)/D9</f>
        <v>65.625678817979804</v>
      </c>
      <c r="E11" s="42">
        <f t="shared" si="2"/>
        <v>71.489691741046073</v>
      </c>
      <c r="F11" s="42">
        <f t="shared" si="2"/>
        <v>80.416727084108231</v>
      </c>
      <c r="G11" s="42">
        <f t="shared" si="2"/>
        <v>87.167924818582875</v>
      </c>
      <c r="H11" s="42">
        <f t="shared" si="2"/>
        <v>113.62605845200298</v>
      </c>
      <c r="I11" s="42">
        <f t="shared" si="2"/>
        <v>76.948976647290479</v>
      </c>
      <c r="J11" s="42">
        <f t="shared" si="2"/>
        <v>135.35878337919658</v>
      </c>
      <c r="K11" s="42">
        <f t="shared" si="2"/>
        <v>105.89395489883755</v>
      </c>
      <c r="L11" s="42">
        <f t="shared" si="2"/>
        <v>84.90666250449604</v>
      </c>
      <c r="M11" s="42">
        <f t="shared" si="2"/>
        <v>71.268379127809624</v>
      </c>
      <c r="N11" s="42">
        <f t="shared" si="2"/>
        <v>107.98909417801251</v>
      </c>
      <c r="O11" s="42">
        <f t="shared" si="2"/>
        <v>87.189709662682304</v>
      </c>
      <c r="P11" s="42">
        <f t="shared" si="2"/>
        <v>90.718115103300917</v>
      </c>
      <c r="Q11" s="43"/>
    </row>
    <row r="12" spans="1:18">
      <c r="A12" s="30" t="s">
        <v>28</v>
      </c>
      <c r="B12" s="27" t="s">
        <v>22</v>
      </c>
      <c r="C12" s="46"/>
      <c r="D12" s="46">
        <f t="shared" ref="D12:O12" si="3">D10-D9</f>
        <v>-15650.460000000003</v>
      </c>
      <c r="E12" s="46">
        <f t="shared" si="3"/>
        <v>-13277.510000000002</v>
      </c>
      <c r="F12" s="46">
        <f t="shared" si="3"/>
        <v>-9008.1900000000096</v>
      </c>
      <c r="G12" s="46">
        <f t="shared" si="3"/>
        <v>-5971.9400000000023</v>
      </c>
      <c r="H12" s="46">
        <f t="shared" si="3"/>
        <v>5664.0500000000029</v>
      </c>
      <c r="I12" s="46">
        <f t="shared" si="3"/>
        <v>-10488.430000000008</v>
      </c>
      <c r="J12" s="46">
        <f t="shared" si="3"/>
        <v>17171.879999999997</v>
      </c>
      <c r="K12" s="46">
        <f t="shared" si="3"/>
        <v>2831.4300000000003</v>
      </c>
      <c r="L12" s="46">
        <f t="shared" si="3"/>
        <v>-7368.6699999999983</v>
      </c>
      <c r="M12" s="46">
        <f t="shared" si="3"/>
        <v>-13837.910000000003</v>
      </c>
      <c r="N12" s="46">
        <f t="shared" si="3"/>
        <v>3887.2200000000012</v>
      </c>
      <c r="O12" s="46">
        <f t="shared" si="3"/>
        <v>-6011.9000000000015</v>
      </c>
      <c r="P12" s="41">
        <f>D12+E12+F12+G12+H12+I12+J12+K12+L12+M12+N12+O12</f>
        <v>-52060.430000000029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/>
      <c r="D15" s="40">
        <v>6955.65</v>
      </c>
      <c r="E15" s="40">
        <v>6955.65</v>
      </c>
      <c r="F15" s="40">
        <v>6955.65</v>
      </c>
      <c r="G15" s="40">
        <v>6955.65</v>
      </c>
      <c r="H15" s="40">
        <v>6955.65</v>
      </c>
      <c r="I15" s="40">
        <v>6955.65</v>
      </c>
      <c r="J15" s="40">
        <v>6955.65</v>
      </c>
      <c r="K15" s="40">
        <v>6955.65</v>
      </c>
      <c r="L15" s="40">
        <v>6955.65</v>
      </c>
      <c r="M15" s="40">
        <v>6955.39</v>
      </c>
      <c r="N15" s="40">
        <v>6955.65</v>
      </c>
      <c r="O15" s="40">
        <v>6955.65</v>
      </c>
      <c r="P15" s="41">
        <f>K15+L15+M15+N15+O15+J15+I15+H15+G15</f>
        <v>62600.590000000004</v>
      </c>
      <c r="Q15" s="12"/>
    </row>
    <row r="16" spans="1:18" ht="23.25">
      <c r="A16" s="28" t="s">
        <v>31</v>
      </c>
      <c r="B16" s="27"/>
      <c r="C16" s="4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/>
      <c r="D17" s="40">
        <v>5029.5200000000004</v>
      </c>
      <c r="E17" s="40">
        <v>6068.68</v>
      </c>
      <c r="F17" s="40">
        <v>6474.74</v>
      </c>
      <c r="G17" s="40">
        <v>5499.18</v>
      </c>
      <c r="H17" s="40">
        <v>6991.93</v>
      </c>
      <c r="I17" s="40">
        <v>5276.12</v>
      </c>
      <c r="J17" s="40">
        <v>5172.6099999999997</v>
      </c>
      <c r="K17" s="40">
        <v>8865.73</v>
      </c>
      <c r="L17" s="40">
        <v>3753.92</v>
      </c>
      <c r="M17" s="40">
        <v>4624.6400000000003</v>
      </c>
      <c r="N17" s="40">
        <v>5606.97</v>
      </c>
      <c r="O17" s="41">
        <v>5105.76</v>
      </c>
      <c r="P17" s="41">
        <f>K17+L17+M17+N17+O17+J17+I17+H17+G17</f>
        <v>50896.860000000008</v>
      </c>
      <c r="Q17" s="12"/>
    </row>
    <row r="18" spans="1:17" ht="23.25">
      <c r="A18" s="28" t="s">
        <v>33</v>
      </c>
      <c r="B18" s="27"/>
      <c r="C18" s="4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/>
      <c r="D19" s="40">
        <f>D17-D15</f>
        <v>-1926.1299999999992</v>
      </c>
      <c r="E19" s="40">
        <f t="shared" ref="E19:F19" si="5">E17-E15</f>
        <v>-886.96999999999935</v>
      </c>
      <c r="F19" s="40">
        <f t="shared" si="5"/>
        <v>-480.90999999999985</v>
      </c>
      <c r="G19" s="40">
        <f t="shared" ref="G19:O19" si="6">(G18+G17)-(G16+G15)</f>
        <v>-1456.4699999999993</v>
      </c>
      <c r="H19" s="40">
        <f t="shared" si="6"/>
        <v>36.280000000000655</v>
      </c>
      <c r="I19" s="40">
        <f t="shared" si="6"/>
        <v>-1679.5299999999997</v>
      </c>
      <c r="J19" s="40">
        <f t="shared" si="6"/>
        <v>-1783.04</v>
      </c>
      <c r="K19" s="40">
        <f t="shared" si="6"/>
        <v>1910.08</v>
      </c>
      <c r="L19" s="40">
        <f t="shared" si="6"/>
        <v>-3201.7299999999996</v>
      </c>
      <c r="M19" s="40">
        <f t="shared" si="6"/>
        <v>-2330.75</v>
      </c>
      <c r="N19" s="40">
        <f t="shared" si="6"/>
        <v>-1348.6799999999994</v>
      </c>
      <c r="O19" s="40">
        <f t="shared" si="6"/>
        <v>-1849.8899999999994</v>
      </c>
      <c r="P19" s="41">
        <f t="shared" si="4"/>
        <v>-11703.729999999996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/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f>D29+E29+F29+G29+H29+I29+J29+K29+L29+M29+N29+O29</f>
        <v>0</v>
      </c>
      <c r="Q29" s="12"/>
    </row>
    <row r="30" spans="1:17" ht="22.5">
      <c r="A30" s="56" t="s">
        <v>65</v>
      </c>
      <c r="B30" s="27" t="s">
        <v>22</v>
      </c>
      <c r="C30" s="4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D30+E30+F30+G30+H30+I30+J30+K30+L30+M30+N30+O30</f>
        <v>0</v>
      </c>
      <c r="Q30" s="12"/>
    </row>
    <row r="31" spans="1:17">
      <c r="A31" s="56" t="s">
        <v>28</v>
      </c>
      <c r="B31" s="27" t="s">
        <v>22</v>
      </c>
      <c r="C31" s="40"/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0</v>
      </c>
      <c r="L31" s="40">
        <f t="shared" si="8"/>
        <v>0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P30-P29</f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/>
      <c r="D34" s="42">
        <f>D35/1347.98</f>
        <v>30.389998367928307</v>
      </c>
      <c r="E34" s="42">
        <f t="shared" ref="E34:H34" si="9">E35/1347.98</f>
        <v>34.339997626077533</v>
      </c>
      <c r="F34" s="42">
        <f t="shared" si="9"/>
        <v>24.849997774447694</v>
      </c>
      <c r="G34" s="42">
        <f t="shared" si="9"/>
        <v>19.090001335331383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f t="shared" si="10"/>
        <v>0</v>
      </c>
      <c r="M34" s="42">
        <f t="shared" si="10"/>
        <v>11.37</v>
      </c>
      <c r="N34" s="42">
        <f t="shared" si="10"/>
        <v>21.92</v>
      </c>
      <c r="O34" s="42">
        <f t="shared" si="10"/>
        <v>28.81</v>
      </c>
      <c r="P34" s="41">
        <f>D34+E34+F34+G34+H34+I34+J34+K34+L34+M34+N34+O34</f>
        <v>170.76999510378494</v>
      </c>
      <c r="Q34" s="43"/>
    </row>
    <row r="35" spans="1:17" ht="50.25" customHeight="1">
      <c r="A35" s="28" t="s">
        <v>66</v>
      </c>
      <c r="B35" s="27" t="s">
        <v>22</v>
      </c>
      <c r="C35" s="42"/>
      <c r="D35" s="42">
        <v>40965.11</v>
      </c>
      <c r="E35" s="42">
        <v>46289.63</v>
      </c>
      <c r="F35" s="42">
        <v>33497.300000000003</v>
      </c>
      <c r="G35" s="42">
        <v>25732.94</v>
      </c>
      <c r="H35" s="42">
        <v>0</v>
      </c>
      <c r="I35" s="42">
        <v>4476.8599999999997</v>
      </c>
      <c r="J35" s="42">
        <v>0</v>
      </c>
      <c r="K35" s="42">
        <v>0</v>
      </c>
      <c r="L35" s="42">
        <v>0</v>
      </c>
      <c r="M35" s="42">
        <v>16202.25</v>
      </c>
      <c r="N35" s="42">
        <v>31236</v>
      </c>
      <c r="O35" s="43">
        <v>41054.25</v>
      </c>
      <c r="P35" s="41">
        <f>D35+E35+F35+G35+H35+I35+J35+K35+L35+M35+N35+O35</f>
        <v>239454.33999999997</v>
      </c>
      <c r="Q35" s="43"/>
    </row>
    <row r="36" spans="1:17" ht="23.25">
      <c r="A36" s="28" t="s">
        <v>40</v>
      </c>
      <c r="B36" s="27" t="s">
        <v>22</v>
      </c>
      <c r="C36" s="42"/>
      <c r="D36" s="42">
        <v>34617.800000000003</v>
      </c>
      <c r="E36" s="42">
        <v>34617.800000000003</v>
      </c>
      <c r="F36" s="42">
        <v>34617.800000000003</v>
      </c>
      <c r="G36" s="42">
        <v>34617.800000000003</v>
      </c>
      <c r="H36" s="42">
        <v>30850.99</v>
      </c>
      <c r="I36" s="42">
        <v>34617.800000000003</v>
      </c>
      <c r="J36" s="42">
        <v>36597.42</v>
      </c>
      <c r="K36" s="42">
        <v>36597.42</v>
      </c>
      <c r="L36" s="42">
        <v>36597.42</v>
      </c>
      <c r="M36" s="42">
        <v>36596.050000000003</v>
      </c>
      <c r="N36" s="42">
        <v>36597.42</v>
      </c>
      <c r="O36" s="42">
        <v>36597.42</v>
      </c>
      <c r="P36" s="41">
        <f>D36+E36+F36+G36+H36+I36+J36+K36+L36+M36+N36+O36</f>
        <v>423523.1399999999</v>
      </c>
      <c r="Q36" s="43"/>
    </row>
    <row r="37" spans="1:17">
      <c r="A37" s="15" t="s">
        <v>41</v>
      </c>
      <c r="B37" s="27" t="s">
        <v>22</v>
      </c>
      <c r="C37" s="42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/>
      <c r="D38" s="42">
        <v>21752.35</v>
      </c>
      <c r="E38" s="42">
        <v>23887.98</v>
      </c>
      <c r="F38" s="42">
        <v>25513.51</v>
      </c>
      <c r="G38" s="42">
        <v>31215.01</v>
      </c>
      <c r="H38" s="42">
        <v>35577.08</v>
      </c>
      <c r="I38" s="42">
        <v>26829.48</v>
      </c>
      <c r="J38" s="42">
        <v>52798.96</v>
      </c>
      <c r="K38" s="42">
        <v>37706.82</v>
      </c>
      <c r="L38" s="42">
        <v>32886.35</v>
      </c>
      <c r="M38" s="42">
        <v>26680.66</v>
      </c>
      <c r="N38" s="42">
        <v>41940.370000000003</v>
      </c>
      <c r="O38" s="43">
        <v>31908.44</v>
      </c>
      <c r="P38" s="41">
        <f>D38+E38+F38+G38+H38+I38+J38+K38+L38+M38+N38+O38</f>
        <v>388697.00999999995</v>
      </c>
      <c r="Q38" s="43"/>
    </row>
    <row r="39" spans="1:17">
      <c r="A39" s="15" t="s">
        <v>43</v>
      </c>
      <c r="B39" s="27"/>
      <c r="C39" s="42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/>
      <c r="D40" s="42">
        <f>(D38+D39)-(D36+D37)</f>
        <v>-12865.450000000004</v>
      </c>
      <c r="E40" s="42">
        <f t="shared" ref="E40:F40" si="12">(E38+E39)-(E36+E37)</f>
        <v>-10729.820000000003</v>
      </c>
      <c r="F40" s="42">
        <f t="shared" si="12"/>
        <v>-9104.2900000000045</v>
      </c>
      <c r="G40" s="42">
        <f t="shared" ref="G40:O40" si="13">(G39+G38)-(G37+G36)</f>
        <v>-3402.7900000000045</v>
      </c>
      <c r="H40" s="42">
        <f t="shared" si="13"/>
        <v>4726.09</v>
      </c>
      <c r="I40" s="42">
        <f t="shared" si="13"/>
        <v>-7788.3200000000033</v>
      </c>
      <c r="J40" s="42">
        <f t="shared" si="13"/>
        <v>16201.54</v>
      </c>
      <c r="K40" s="42">
        <f t="shared" si="13"/>
        <v>1109.4000000000015</v>
      </c>
      <c r="L40" s="42">
        <f t="shared" si="13"/>
        <v>-3711.0699999999997</v>
      </c>
      <c r="M40" s="42">
        <f t="shared" si="13"/>
        <v>-9915.3900000000031</v>
      </c>
      <c r="N40" s="42">
        <f t="shared" si="13"/>
        <v>5342.9500000000044</v>
      </c>
      <c r="O40" s="42">
        <f t="shared" si="13"/>
        <v>-4688.9799999999996</v>
      </c>
      <c r="P40" s="41">
        <f>D40+E40+F40+G40+H40+I40+J40+K40+L40+M40+N40+O40</f>
        <v>-34826.130000000019</v>
      </c>
      <c r="Q40" s="43"/>
    </row>
    <row r="41" spans="1:17">
      <c r="A41" s="29" t="s">
        <v>44</v>
      </c>
      <c r="B41" s="27" t="s">
        <v>22</v>
      </c>
      <c r="C41" s="42"/>
      <c r="D41" s="42">
        <f t="shared" ref="D41:O41" si="14">(D36+D37)-D35</f>
        <v>-6347.3099999999977</v>
      </c>
      <c r="E41" s="42">
        <f t="shared" si="14"/>
        <v>-11671.829999999994</v>
      </c>
      <c r="F41" s="42">
        <f t="shared" si="14"/>
        <v>1120.5</v>
      </c>
      <c r="G41" s="42">
        <f t="shared" si="14"/>
        <v>8884.8600000000042</v>
      </c>
      <c r="H41" s="42">
        <f t="shared" si="14"/>
        <v>30850.99</v>
      </c>
      <c r="I41" s="42">
        <f t="shared" si="14"/>
        <v>30140.940000000002</v>
      </c>
      <c r="J41" s="42">
        <f t="shared" si="14"/>
        <v>36597.42</v>
      </c>
      <c r="K41" s="42">
        <f t="shared" si="14"/>
        <v>36597.42</v>
      </c>
      <c r="L41" s="42">
        <f t="shared" si="14"/>
        <v>36597.42</v>
      </c>
      <c r="M41" s="42">
        <f t="shared" si="14"/>
        <v>20393.800000000003</v>
      </c>
      <c r="N41" s="42">
        <f t="shared" si="14"/>
        <v>5361.4199999999983</v>
      </c>
      <c r="O41" s="42">
        <f t="shared" si="14"/>
        <v>-4456.8300000000017</v>
      </c>
      <c r="P41" s="41">
        <f>D41+E41+F41+G41+H41+I41+J41+K41+L41+M41+N41+O41</f>
        <v>184068.8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/>
      <c r="D43" s="40">
        <f>D44/25.81</f>
        <v>129</v>
      </c>
      <c r="E43" s="40">
        <f t="shared" ref="E43:I43" si="15">E44/25.81</f>
        <v>122.00000000000001</v>
      </c>
      <c r="F43" s="40">
        <f t="shared" si="15"/>
        <v>99</v>
      </c>
      <c r="G43" s="40">
        <f t="shared" si="15"/>
        <v>133</v>
      </c>
      <c r="H43" s="40">
        <f t="shared" si="15"/>
        <v>150</v>
      </c>
      <c r="I43" s="40">
        <f t="shared" si="15"/>
        <v>143</v>
      </c>
      <c r="J43" s="40">
        <f>J44/26.64</f>
        <v>162.99999999999997</v>
      </c>
      <c r="K43" s="40">
        <f t="shared" ref="K43:O43" si="16">K44/26.64</f>
        <v>117</v>
      </c>
      <c r="L43" s="40">
        <f t="shared" si="16"/>
        <v>159</v>
      </c>
      <c r="M43" s="40">
        <f t="shared" si="16"/>
        <v>120</v>
      </c>
      <c r="N43" s="40">
        <f t="shared" si="16"/>
        <v>132</v>
      </c>
      <c r="O43" s="40">
        <f t="shared" si="16"/>
        <v>129</v>
      </c>
      <c r="P43" s="41">
        <f>D43+E43+F43+G43+H43+I43+J43+K43+L43+M43+N43+O43</f>
        <v>1596</v>
      </c>
      <c r="Q43" s="41"/>
    </row>
    <row r="44" spans="1:17" ht="45.75">
      <c r="A44" s="28" t="s">
        <v>67</v>
      </c>
      <c r="B44" s="11" t="s">
        <v>22</v>
      </c>
      <c r="C44" s="40"/>
      <c r="D44" s="40">
        <v>3329.49</v>
      </c>
      <c r="E44" s="40">
        <v>3148.82</v>
      </c>
      <c r="F44" s="40">
        <v>2555.19</v>
      </c>
      <c r="G44" s="40">
        <v>3432.73</v>
      </c>
      <c r="H44" s="40">
        <v>3871.5</v>
      </c>
      <c r="I44" s="40">
        <v>3690.83</v>
      </c>
      <c r="J44" s="40">
        <v>4342.32</v>
      </c>
      <c r="K44" s="40">
        <v>3116.88</v>
      </c>
      <c r="L44" s="40">
        <v>4235.76</v>
      </c>
      <c r="M44" s="40">
        <v>3196.8</v>
      </c>
      <c r="N44" s="40">
        <v>3516.48</v>
      </c>
      <c r="O44" s="41">
        <v>3436.56</v>
      </c>
      <c r="P44" s="41">
        <f>D44+E44+F44+G44+H44+I44+J44+K44+L44+M44+N44+O44</f>
        <v>41873.360000000001</v>
      </c>
      <c r="Q44" s="41"/>
    </row>
    <row r="45" spans="1:17" ht="23.25">
      <c r="A45" s="28" t="s">
        <v>48</v>
      </c>
      <c r="B45" s="11" t="s">
        <v>22</v>
      </c>
      <c r="C45" s="40"/>
      <c r="D45" s="40">
        <v>3215.93</v>
      </c>
      <c r="E45" s="40">
        <v>4062.5</v>
      </c>
      <c r="F45" s="40">
        <v>3597.92</v>
      </c>
      <c r="G45" s="40">
        <v>4036.69</v>
      </c>
      <c r="H45" s="40">
        <v>3057.07</v>
      </c>
      <c r="I45" s="40">
        <v>3192.7</v>
      </c>
      <c r="J45" s="40">
        <v>4067.93</v>
      </c>
      <c r="K45" s="40">
        <v>3641.69</v>
      </c>
      <c r="L45" s="40">
        <v>4275.7299999999996</v>
      </c>
      <c r="M45" s="40">
        <v>3742.93</v>
      </c>
      <c r="N45" s="40">
        <v>4142.53</v>
      </c>
      <c r="O45" s="41">
        <v>2741.25</v>
      </c>
      <c r="P45" s="41">
        <f>D45+E45+F45+G45+H45+I45+J45+K45+L45+M45+N45+O45</f>
        <v>43774.87</v>
      </c>
      <c r="Q45" s="41"/>
    </row>
    <row r="46" spans="1:17" ht="23.25">
      <c r="A46" s="28" t="s">
        <v>49</v>
      </c>
      <c r="B46" s="11" t="s">
        <v>22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/>
      <c r="D47" s="40">
        <v>2521</v>
      </c>
      <c r="E47" s="40">
        <v>2713.04</v>
      </c>
      <c r="F47" s="40">
        <v>4045.45</v>
      </c>
      <c r="G47" s="40">
        <v>3129.54</v>
      </c>
      <c r="H47" s="40">
        <v>3775.39</v>
      </c>
      <c r="I47" s="40">
        <v>2362.31</v>
      </c>
      <c r="J47" s="40">
        <v>6315.64</v>
      </c>
      <c r="K47" s="40">
        <v>3489.73</v>
      </c>
      <c r="L47" s="40">
        <v>3906.44</v>
      </c>
      <c r="M47" s="40">
        <v>2450.88</v>
      </c>
      <c r="N47" s="40">
        <v>4052.16</v>
      </c>
      <c r="O47" s="41">
        <v>3168.99</v>
      </c>
      <c r="P47" s="41">
        <f>D47+E47+F47+G47+H47+I47+J47+K47+L47+M47+N47+O47</f>
        <v>41930.57</v>
      </c>
      <c r="Q47" s="41"/>
    </row>
    <row r="48" spans="1:17">
      <c r="A48" s="15" t="s">
        <v>51</v>
      </c>
      <c r="B48" s="11" t="s">
        <v>22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/>
      <c r="D49" s="40">
        <f>(D47+D48)-(D45+D46)</f>
        <v>-694.92999999999984</v>
      </c>
      <c r="E49" s="40">
        <f t="shared" ref="E49:F49" si="18">(E47+E48)-(E45+E46)</f>
        <v>-1349.46</v>
      </c>
      <c r="F49" s="40">
        <f t="shared" si="18"/>
        <v>447.52999999999975</v>
      </c>
      <c r="G49" s="40">
        <f t="shared" ref="G49:O49" si="19">(G48+G47)-(G46+G45)</f>
        <v>-907.15000000000009</v>
      </c>
      <c r="H49" s="40">
        <f t="shared" si="19"/>
        <v>718.31999999999971</v>
      </c>
      <c r="I49" s="40">
        <f t="shared" si="19"/>
        <v>-830.38999999999987</v>
      </c>
      <c r="J49" s="40">
        <f t="shared" si="19"/>
        <v>2247.7100000000005</v>
      </c>
      <c r="K49" s="40">
        <f t="shared" si="19"/>
        <v>-151.96000000000004</v>
      </c>
      <c r="L49" s="40">
        <f t="shared" si="19"/>
        <v>-369.28999999999951</v>
      </c>
      <c r="M49" s="40">
        <f t="shared" si="19"/>
        <v>-1292.0499999999997</v>
      </c>
      <c r="N49" s="40">
        <f t="shared" si="19"/>
        <v>-90.369999999999891</v>
      </c>
      <c r="O49" s="40">
        <f t="shared" si="19"/>
        <v>427.73999999999978</v>
      </c>
      <c r="P49" s="41">
        <f>D49+E49+F49+G49+H49+I49+J49+K49+L49+M49+N49+O49</f>
        <v>-1844.2999999999993</v>
      </c>
      <c r="Q49" s="41"/>
    </row>
    <row r="50" spans="1:17">
      <c r="A50" s="29" t="s">
        <v>44</v>
      </c>
      <c r="B50" s="11" t="s">
        <v>22</v>
      </c>
      <c r="C50" s="40"/>
      <c r="D50" s="40">
        <f t="shared" ref="D50:O50" si="20">(D46+D45)-D44</f>
        <v>-113.55999999999995</v>
      </c>
      <c r="E50" s="40">
        <f t="shared" si="20"/>
        <v>913.67999999999984</v>
      </c>
      <c r="F50" s="40">
        <f t="shared" si="20"/>
        <v>1042.73</v>
      </c>
      <c r="G50" s="40">
        <f t="shared" si="20"/>
        <v>603.96</v>
      </c>
      <c r="H50" s="40">
        <f t="shared" si="20"/>
        <v>-814.42999999999984</v>
      </c>
      <c r="I50" s="40">
        <f t="shared" si="20"/>
        <v>-498.13000000000011</v>
      </c>
      <c r="J50" s="40">
        <f t="shared" si="20"/>
        <v>-274.38999999999987</v>
      </c>
      <c r="K50" s="40">
        <f t="shared" si="20"/>
        <v>524.80999999999995</v>
      </c>
      <c r="L50" s="40">
        <f t="shared" si="20"/>
        <v>39.969999999999345</v>
      </c>
      <c r="M50" s="40">
        <f t="shared" si="20"/>
        <v>546.12999999999965</v>
      </c>
      <c r="N50" s="40">
        <f t="shared" si="20"/>
        <v>626.04999999999973</v>
      </c>
      <c r="O50" s="40">
        <f t="shared" si="20"/>
        <v>-695.31</v>
      </c>
      <c r="P50" s="41">
        <f>D50+E50+F50+G50+H50+I50+J50+K50+L50+M50+N50+O50</f>
        <v>1901.5099999999989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/>
      <c r="D52" s="42">
        <f>D53/5.94</f>
        <v>129</v>
      </c>
      <c r="E52" s="42">
        <f t="shared" ref="E52:I52" si="21">E53/5.94</f>
        <v>121.99999999999999</v>
      </c>
      <c r="F52" s="42">
        <f t="shared" si="21"/>
        <v>98.999999999999986</v>
      </c>
      <c r="G52" s="42">
        <f t="shared" si="21"/>
        <v>133</v>
      </c>
      <c r="H52" s="42">
        <f t="shared" si="21"/>
        <v>150</v>
      </c>
      <c r="I52" s="42">
        <f t="shared" si="21"/>
        <v>142.99999999999997</v>
      </c>
      <c r="J52" s="42">
        <f>J53/6.18</f>
        <v>163</v>
      </c>
      <c r="K52" s="42">
        <f t="shared" ref="K52:N52" si="22">K53/6.18</f>
        <v>117</v>
      </c>
      <c r="L52" s="42">
        <f t="shared" si="22"/>
        <v>159</v>
      </c>
      <c r="M52" s="42">
        <f t="shared" si="22"/>
        <v>120.00000000000001</v>
      </c>
      <c r="N52" s="42">
        <f t="shared" si="22"/>
        <v>132</v>
      </c>
      <c r="O52" s="42">
        <f>O53/6.18</f>
        <v>129</v>
      </c>
      <c r="P52" s="41">
        <f>D52+E52+F52+G52+H52+I52+J52+K52+L52+M52+N52+O52</f>
        <v>1596</v>
      </c>
      <c r="Q52" s="43"/>
    </row>
    <row r="53" spans="1:17" ht="45.75">
      <c r="A53" s="28" t="s">
        <v>68</v>
      </c>
      <c r="B53" s="11" t="s">
        <v>22</v>
      </c>
      <c r="C53" s="42"/>
      <c r="D53" s="42">
        <v>766.26</v>
      </c>
      <c r="E53" s="42">
        <v>724.68</v>
      </c>
      <c r="F53" s="42">
        <v>588.05999999999995</v>
      </c>
      <c r="G53" s="42">
        <v>790.02</v>
      </c>
      <c r="H53" s="42">
        <v>891</v>
      </c>
      <c r="I53" s="42">
        <v>849.42</v>
      </c>
      <c r="J53" s="42">
        <v>1007.34</v>
      </c>
      <c r="K53" s="42">
        <v>723.06</v>
      </c>
      <c r="L53" s="42">
        <v>982.62</v>
      </c>
      <c r="M53" s="42">
        <v>741.6</v>
      </c>
      <c r="N53" s="42">
        <v>815.76</v>
      </c>
      <c r="O53" s="43">
        <v>797.22</v>
      </c>
      <c r="P53" s="41">
        <f>D53+E53+F53+G53+H53+I53+J53+K53+L53+M53+N53+O53</f>
        <v>9677.0399999999991</v>
      </c>
      <c r="Q53" s="43"/>
    </row>
    <row r="54" spans="1:17">
      <c r="A54" s="15" t="s">
        <v>52</v>
      </c>
      <c r="B54" s="11" t="s">
        <v>22</v>
      </c>
      <c r="C54" s="42"/>
      <c r="D54" s="42">
        <v>740.13</v>
      </c>
      <c r="E54" s="42">
        <v>934.96</v>
      </c>
      <c r="F54" s="42">
        <v>828.04</v>
      </c>
      <c r="G54" s="42">
        <v>929.02</v>
      </c>
      <c r="H54" s="42">
        <v>704.07</v>
      </c>
      <c r="I54" s="42">
        <v>734.78</v>
      </c>
      <c r="J54" s="42">
        <v>943.68</v>
      </c>
      <c r="K54" s="42">
        <v>844.8</v>
      </c>
      <c r="L54" s="42">
        <v>991.88</v>
      </c>
      <c r="M54" s="42">
        <v>868.28</v>
      </c>
      <c r="N54" s="42">
        <v>960.98</v>
      </c>
      <c r="O54" s="43">
        <v>635.91999999999996</v>
      </c>
      <c r="P54" s="41">
        <f>D54+E54+F54+G54+H54+I54+J54+K54+L54+M54+N54+O54</f>
        <v>10116.540000000001</v>
      </c>
      <c r="Q54" s="43"/>
    </row>
    <row r="55" spans="1:17">
      <c r="A55" s="15" t="s">
        <v>53</v>
      </c>
      <c r="B55" s="11"/>
      <c r="C55" s="42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/>
      <c r="D56" s="42">
        <v>576.17999999999995</v>
      </c>
      <c r="E56" s="42">
        <v>623.70000000000005</v>
      </c>
      <c r="F56" s="42">
        <v>957.52</v>
      </c>
      <c r="G56" s="42">
        <v>723.49</v>
      </c>
      <c r="H56" s="42">
        <v>887.43</v>
      </c>
      <c r="I56" s="42">
        <v>544.59</v>
      </c>
      <c r="J56" s="42">
        <v>1449.35</v>
      </c>
      <c r="K56" s="42">
        <v>808.71</v>
      </c>
      <c r="L56" s="42">
        <v>905.3</v>
      </c>
      <c r="M56" s="42">
        <v>568.55999999999995</v>
      </c>
      <c r="N56" s="42">
        <v>944.3</v>
      </c>
      <c r="O56" s="43">
        <v>735.15</v>
      </c>
      <c r="P56" s="41">
        <f>D56+E56+F56+G56+H56+I56+J56+K56+L56+M56+N56+O56</f>
        <v>9724.2799999999988</v>
      </c>
      <c r="Q56" s="43"/>
    </row>
    <row r="57" spans="1:17">
      <c r="A57" s="16" t="s">
        <v>55</v>
      </c>
      <c r="B57" s="13"/>
      <c r="C57" s="43"/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/>
      <c r="D58" s="43">
        <f>(D56+D57)-(D54+D55)</f>
        <v>-163.95000000000005</v>
      </c>
      <c r="E58" s="43">
        <f t="shared" ref="E58:F58" si="23">(E56+E57)-(E54+E55)</f>
        <v>-311.26</v>
      </c>
      <c r="F58" s="43">
        <f t="shared" si="23"/>
        <v>129.48000000000002</v>
      </c>
      <c r="G58" s="43">
        <f t="shared" ref="G58:O58" si="24">(G57+G56)-(G55+G54)</f>
        <v>-205.52999999999997</v>
      </c>
      <c r="H58" s="43">
        <f t="shared" si="24"/>
        <v>183.3599999999999</v>
      </c>
      <c r="I58" s="43">
        <f t="shared" si="24"/>
        <v>-190.18999999999994</v>
      </c>
      <c r="J58" s="43">
        <f t="shared" si="24"/>
        <v>505.66999999999996</v>
      </c>
      <c r="K58" s="43">
        <f t="shared" si="24"/>
        <v>-36.089999999999918</v>
      </c>
      <c r="L58" s="43">
        <f t="shared" si="24"/>
        <v>-86.580000000000041</v>
      </c>
      <c r="M58" s="43">
        <f t="shared" si="24"/>
        <v>-299.72000000000003</v>
      </c>
      <c r="N58" s="43">
        <f t="shared" si="24"/>
        <v>-16.680000000000064</v>
      </c>
      <c r="O58" s="43">
        <f t="shared" si="24"/>
        <v>99.230000000000018</v>
      </c>
      <c r="P58" s="41">
        <f>D58+E58+F58+G58+H58+I58+J58+K58+L58+M58+N58+O58</f>
        <v>-392.2600000000001</v>
      </c>
      <c r="Q58" s="43"/>
    </row>
    <row r="59" spans="1:17">
      <c r="A59" s="29" t="s">
        <v>44</v>
      </c>
      <c r="B59" s="13" t="s">
        <v>22</v>
      </c>
      <c r="C59" s="43"/>
      <c r="D59" s="43">
        <f t="shared" ref="D59:O59" si="25">(D54+D55)-D53</f>
        <v>-26.129999999999995</v>
      </c>
      <c r="E59" s="43">
        <f t="shared" si="25"/>
        <v>210.28000000000009</v>
      </c>
      <c r="F59" s="43">
        <f t="shared" si="25"/>
        <v>239.98000000000002</v>
      </c>
      <c r="G59" s="43">
        <f t="shared" si="25"/>
        <v>139</v>
      </c>
      <c r="H59" s="43">
        <f t="shared" si="25"/>
        <v>-186.92999999999995</v>
      </c>
      <c r="I59" s="43">
        <f t="shared" si="25"/>
        <v>-114.63999999999999</v>
      </c>
      <c r="J59" s="43">
        <f t="shared" si="25"/>
        <v>-63.660000000000082</v>
      </c>
      <c r="K59" s="43">
        <f t="shared" si="25"/>
        <v>121.74000000000001</v>
      </c>
      <c r="L59" s="43">
        <f t="shared" si="25"/>
        <v>9.2599999999999909</v>
      </c>
      <c r="M59" s="43">
        <f t="shared" si="25"/>
        <v>126.67999999999995</v>
      </c>
      <c r="N59" s="43">
        <f t="shared" si="25"/>
        <v>145.22000000000003</v>
      </c>
      <c r="O59" s="43">
        <f t="shared" si="25"/>
        <v>-161.30000000000007</v>
      </c>
      <c r="P59" s="41">
        <f>D59+E59+F59+G59+H59+I59+J59+K59+L59+M59+N59+O59</f>
        <v>439.5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/>
      <c r="D61" s="41">
        <v>3317.31</v>
      </c>
      <c r="E61" s="41">
        <v>3317.31</v>
      </c>
      <c r="F61" s="41">
        <v>3317.31</v>
      </c>
      <c r="G61" s="41">
        <v>3317.31</v>
      </c>
      <c r="H61" s="41">
        <v>3317.31</v>
      </c>
      <c r="I61" s="41">
        <v>3317.31</v>
      </c>
      <c r="J61" s="41">
        <v>3317.31</v>
      </c>
      <c r="K61" s="41">
        <v>3317.31</v>
      </c>
      <c r="L61" s="41">
        <v>3317.31</v>
      </c>
      <c r="M61" s="41">
        <v>3317.31</v>
      </c>
      <c r="N61" s="41">
        <v>3317.31</v>
      </c>
      <c r="O61" s="41">
        <v>3317.31</v>
      </c>
      <c r="P61" s="41">
        <f>D61+E61+F61+G61+H61+I61+J61+K61+L61+M61+N61+O61</f>
        <v>39807.72</v>
      </c>
      <c r="Q61" s="12"/>
    </row>
    <row r="62" spans="1:17">
      <c r="A62" s="16" t="s">
        <v>57</v>
      </c>
      <c r="B62" s="13" t="s">
        <v>22</v>
      </c>
      <c r="C62" s="41"/>
      <c r="D62" s="41">
        <v>7448.54</v>
      </c>
      <c r="E62" s="41">
        <v>5783.23</v>
      </c>
      <c r="F62" s="41">
        <v>5786.59</v>
      </c>
      <c r="G62" s="41">
        <v>17820.740000000002</v>
      </c>
      <c r="H62" s="41">
        <v>6567.72</v>
      </c>
      <c r="I62" s="41">
        <v>7704.59</v>
      </c>
      <c r="J62" s="41">
        <v>3741.59</v>
      </c>
      <c r="K62" s="41">
        <v>5545.41</v>
      </c>
      <c r="L62" s="41">
        <v>15123.1</v>
      </c>
      <c r="M62" s="41">
        <v>6755.25</v>
      </c>
      <c r="N62" s="41">
        <v>10074.030000000001</v>
      </c>
      <c r="O62" s="41">
        <v>13986.23</v>
      </c>
      <c r="P62" s="41">
        <f>D62+E62+F62+G62+H62+I62+J62+K62+L62+M62+N62+O62</f>
        <v>106337.02</v>
      </c>
      <c r="Q62" s="12"/>
    </row>
    <row r="63" spans="1:17">
      <c r="A63" s="16" t="s">
        <v>58</v>
      </c>
      <c r="B63" s="13"/>
      <c r="C63" s="41"/>
      <c r="D63" s="41">
        <f>D62+D61</f>
        <v>10765.85</v>
      </c>
      <c r="E63" s="41">
        <f t="shared" ref="E63:O63" si="26">E62+E61</f>
        <v>9100.5399999999991</v>
      </c>
      <c r="F63" s="41">
        <f t="shared" si="26"/>
        <v>9103.9</v>
      </c>
      <c r="G63" s="41">
        <f t="shared" si="26"/>
        <v>21138.050000000003</v>
      </c>
      <c r="H63" s="41">
        <f t="shared" si="26"/>
        <v>9885.0300000000007</v>
      </c>
      <c r="I63" s="41">
        <f t="shared" si="26"/>
        <v>11021.9</v>
      </c>
      <c r="J63" s="41">
        <f t="shared" si="26"/>
        <v>7058.9</v>
      </c>
      <c r="K63" s="41">
        <f t="shared" si="26"/>
        <v>8862.7199999999993</v>
      </c>
      <c r="L63" s="41">
        <f t="shared" si="26"/>
        <v>18440.41</v>
      </c>
      <c r="M63" s="41">
        <f t="shared" si="26"/>
        <v>10072.56</v>
      </c>
      <c r="N63" s="41">
        <f t="shared" si="26"/>
        <v>13391.34</v>
      </c>
      <c r="O63" s="41">
        <f t="shared" si="26"/>
        <v>17303.54</v>
      </c>
      <c r="P63" s="41">
        <f>D63+E63+F63+G63+H63+I63+J63+K63+L63+M63+N63+O63</f>
        <v>146144.74</v>
      </c>
      <c r="Q63" s="12"/>
    </row>
    <row r="64" spans="1:17" ht="22.5">
      <c r="A64" s="33" t="s">
        <v>59</v>
      </c>
      <c r="B64" s="13" t="s">
        <v>22</v>
      </c>
      <c r="C64" s="41"/>
      <c r="D64" s="41">
        <f t="shared" ref="D64:O64" si="27">D41+D50+D59</f>
        <v>-6486.9999999999973</v>
      </c>
      <c r="E64" s="41">
        <f t="shared" si="27"/>
        <v>-10547.869999999994</v>
      </c>
      <c r="F64" s="41">
        <f t="shared" si="27"/>
        <v>2403.21</v>
      </c>
      <c r="G64" s="41">
        <f t="shared" si="27"/>
        <v>9627.8200000000033</v>
      </c>
      <c r="H64" s="41">
        <f t="shared" si="27"/>
        <v>29849.63</v>
      </c>
      <c r="I64" s="41">
        <f t="shared" si="27"/>
        <v>29528.170000000002</v>
      </c>
      <c r="J64" s="41">
        <f t="shared" si="27"/>
        <v>36259.369999999995</v>
      </c>
      <c r="K64" s="41">
        <f t="shared" si="27"/>
        <v>37243.969999999994</v>
      </c>
      <c r="L64" s="41">
        <f t="shared" si="27"/>
        <v>36646.65</v>
      </c>
      <c r="M64" s="41">
        <f t="shared" si="27"/>
        <v>21066.610000000004</v>
      </c>
      <c r="N64" s="41">
        <f t="shared" si="27"/>
        <v>6132.6899999999978</v>
      </c>
      <c r="O64" s="41">
        <f t="shared" si="27"/>
        <v>-5313.4400000000014</v>
      </c>
      <c r="P64" s="41">
        <f>D64+E64+F64+G64+H64+I64+J64+K64+L64+M64+N64+O64</f>
        <v>186409.81000000003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5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P64+P15+P29-P63+P12</f>
        <v>50805.23</v>
      </c>
      <c r="Q66" s="62"/>
    </row>
    <row r="67" spans="1:17" ht="22.5">
      <c r="A67" s="33" t="s">
        <v>70</v>
      </c>
      <c r="B67" s="13" t="s">
        <v>22</v>
      </c>
      <c r="C67" s="5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f>P64+P15+P29-P63</f>
        <v>102865.66000000003</v>
      </c>
      <c r="Q67" s="62"/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workbookViewId="0">
      <selection activeCell="C67" sqref="C67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63"/>
      <c r="B1" s="63"/>
      <c r="C1" s="2"/>
      <c r="D1" s="63"/>
      <c r="E1" s="63"/>
      <c r="F1" s="63"/>
      <c r="G1" s="63"/>
      <c r="H1" s="63"/>
      <c r="I1" s="63"/>
      <c r="J1" s="63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64"/>
      <c r="C2" s="3"/>
      <c r="D2" s="3"/>
      <c r="E2" s="3"/>
      <c r="F2" s="3"/>
      <c r="G2" s="3"/>
      <c r="H2" s="3"/>
      <c r="I2" s="3"/>
      <c r="J2" s="3"/>
      <c r="K2" s="64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72</v>
      </c>
      <c r="B4" s="6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6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1591.3</v>
      </c>
      <c r="E7" s="42">
        <v>1591.3</v>
      </c>
      <c r="F7" s="42">
        <v>1591.3</v>
      </c>
      <c r="G7" s="42">
        <v>1591.3</v>
      </c>
      <c r="H7" s="42">
        <v>1591.3</v>
      </c>
      <c r="I7" s="42">
        <v>1591.3</v>
      </c>
      <c r="J7" s="42">
        <v>1591.3</v>
      </c>
      <c r="K7" s="42">
        <v>1591.3</v>
      </c>
      <c r="L7" s="42">
        <v>1591.3</v>
      </c>
      <c r="M7" s="42">
        <v>1591.3</v>
      </c>
      <c r="N7" s="42">
        <v>1591.3</v>
      </c>
      <c r="O7" s="42">
        <v>1591.3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>
        <v>225266.28</v>
      </c>
      <c r="D9" s="42">
        <f>D15+D16+D21+D25+D29++D36+D37++D45+D46+D54+D55</f>
        <v>45529.51</v>
      </c>
      <c r="E9" s="42">
        <f t="shared" ref="E9:O9" si="0">E15+E16+E21+E25+E29++E36+E37++E45+E46+E54+E55</f>
        <v>46570.91</v>
      </c>
      <c r="F9" s="42">
        <f t="shared" si="0"/>
        <v>45999.41</v>
      </c>
      <c r="G9" s="42">
        <f t="shared" si="0"/>
        <v>46539.16</v>
      </c>
      <c r="H9" s="42">
        <f t="shared" si="0"/>
        <v>41567.78</v>
      </c>
      <c r="I9" s="42">
        <f t="shared" si="0"/>
        <v>45500.93</v>
      </c>
      <c r="J9" s="42">
        <f t="shared" si="0"/>
        <v>48564.68</v>
      </c>
      <c r="K9" s="42">
        <f t="shared" si="0"/>
        <v>48039.560000000005</v>
      </c>
      <c r="L9" s="42">
        <f t="shared" si="0"/>
        <v>48820.68</v>
      </c>
      <c r="M9" s="42">
        <f t="shared" si="0"/>
        <v>48162.65</v>
      </c>
      <c r="N9" s="42">
        <f t="shared" si="0"/>
        <v>48656.58</v>
      </c>
      <c r="O9" s="42">
        <f t="shared" si="0"/>
        <v>46930.239999999998</v>
      </c>
      <c r="P9" s="41">
        <f>D9+E9+F9+G9+H9+I9+J9+K9+L9+M9+N9+O9</f>
        <v>560882.09000000008</v>
      </c>
      <c r="Q9" s="43"/>
    </row>
    <row r="10" spans="1:18">
      <c r="A10" s="15" t="s">
        <v>24</v>
      </c>
      <c r="B10" s="11" t="s">
        <v>22</v>
      </c>
      <c r="C10" s="42">
        <v>139373.53</v>
      </c>
      <c r="D10" s="42">
        <f>D17+D18+D22+D26+D30+D38+D39+D47+D48+D56+D57</f>
        <v>29879.05</v>
      </c>
      <c r="E10" s="42">
        <f t="shared" ref="E10:O10" si="1">E17+E18+E22+E26+E30+E38+E39+E47+E48+E56+E57</f>
        <v>33293.4</v>
      </c>
      <c r="F10" s="42">
        <f t="shared" si="1"/>
        <v>36991.219999999994</v>
      </c>
      <c r="G10" s="42">
        <f t="shared" si="1"/>
        <v>40567.22</v>
      </c>
      <c r="H10" s="42">
        <f t="shared" si="1"/>
        <v>47231.83</v>
      </c>
      <c r="I10" s="42">
        <f t="shared" si="1"/>
        <v>35012.499999999993</v>
      </c>
      <c r="J10" s="42">
        <f t="shared" si="1"/>
        <v>65736.56</v>
      </c>
      <c r="K10" s="42">
        <f t="shared" si="1"/>
        <v>50870.990000000005</v>
      </c>
      <c r="L10" s="42">
        <f t="shared" si="1"/>
        <v>41452.01</v>
      </c>
      <c r="M10" s="42">
        <f t="shared" si="1"/>
        <v>34324.74</v>
      </c>
      <c r="N10" s="42">
        <f t="shared" si="1"/>
        <v>52543.8</v>
      </c>
      <c r="O10" s="42">
        <f t="shared" si="1"/>
        <v>40918.339999999997</v>
      </c>
      <c r="P10" s="41">
        <f>D10+E10+F10+G10+H10+I10+J10+K10+L10+M10+N10+O10</f>
        <v>508821.65999999992</v>
      </c>
      <c r="Q10" s="43"/>
    </row>
    <row r="11" spans="1:18">
      <c r="A11" s="15" t="s">
        <v>25</v>
      </c>
      <c r="B11" s="11" t="s">
        <v>26</v>
      </c>
      <c r="C11" s="42">
        <v>61.87</v>
      </c>
      <c r="D11" s="42">
        <f t="shared" ref="D11:P11" si="2">(D10*100)/D9</f>
        <v>65.625678817979804</v>
      </c>
      <c r="E11" s="42">
        <f t="shared" si="2"/>
        <v>71.489691741046073</v>
      </c>
      <c r="F11" s="42">
        <f t="shared" si="2"/>
        <v>80.416727084108231</v>
      </c>
      <c r="G11" s="42">
        <f t="shared" si="2"/>
        <v>87.167924818582875</v>
      </c>
      <c r="H11" s="42">
        <f t="shared" si="2"/>
        <v>113.62605845200298</v>
      </c>
      <c r="I11" s="42">
        <f t="shared" si="2"/>
        <v>76.948976647290479</v>
      </c>
      <c r="J11" s="42">
        <f t="shared" si="2"/>
        <v>135.35878337919658</v>
      </c>
      <c r="K11" s="42">
        <f t="shared" si="2"/>
        <v>105.89395489883755</v>
      </c>
      <c r="L11" s="42">
        <f t="shared" si="2"/>
        <v>84.90666250449604</v>
      </c>
      <c r="M11" s="42">
        <f t="shared" si="2"/>
        <v>71.268379127809624</v>
      </c>
      <c r="N11" s="42">
        <f t="shared" si="2"/>
        <v>107.98909417801251</v>
      </c>
      <c r="O11" s="42">
        <f t="shared" si="2"/>
        <v>87.189709662682304</v>
      </c>
      <c r="P11" s="42">
        <f t="shared" si="2"/>
        <v>90.718115103300917</v>
      </c>
      <c r="Q11" s="43"/>
    </row>
    <row r="12" spans="1:18">
      <c r="A12" s="30" t="s">
        <v>28</v>
      </c>
      <c r="B12" s="27" t="s">
        <v>22</v>
      </c>
      <c r="C12" s="46">
        <v>-85892.75</v>
      </c>
      <c r="D12" s="46">
        <f t="shared" ref="D12:O12" si="3">D10-D9</f>
        <v>-15650.460000000003</v>
      </c>
      <c r="E12" s="46">
        <f t="shared" si="3"/>
        <v>-13277.510000000002</v>
      </c>
      <c r="F12" s="46">
        <f t="shared" si="3"/>
        <v>-9008.1900000000096</v>
      </c>
      <c r="G12" s="46">
        <f t="shared" si="3"/>
        <v>-5971.9400000000023</v>
      </c>
      <c r="H12" s="46">
        <f t="shared" si="3"/>
        <v>5664.0500000000029</v>
      </c>
      <c r="I12" s="46">
        <f t="shared" si="3"/>
        <v>-10488.430000000008</v>
      </c>
      <c r="J12" s="46">
        <f t="shared" si="3"/>
        <v>17171.879999999997</v>
      </c>
      <c r="K12" s="46">
        <f t="shared" si="3"/>
        <v>2831.4300000000003</v>
      </c>
      <c r="L12" s="46">
        <f t="shared" si="3"/>
        <v>-7368.6699999999983</v>
      </c>
      <c r="M12" s="46">
        <f t="shared" si="3"/>
        <v>-13837.910000000003</v>
      </c>
      <c r="N12" s="46">
        <f t="shared" si="3"/>
        <v>3887.2200000000012</v>
      </c>
      <c r="O12" s="46">
        <f t="shared" si="3"/>
        <v>-6011.9000000000015</v>
      </c>
      <c r="P12" s="41">
        <f>D12+E12+F12+G12+H12+I12+J12+K12+L12+M12+N12+O12</f>
        <v>-52060.430000000029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>
        <v>34778.25</v>
      </c>
      <c r="D15" s="40">
        <v>6955.65</v>
      </c>
      <c r="E15" s="40">
        <v>6955.65</v>
      </c>
      <c r="F15" s="40">
        <v>6955.65</v>
      </c>
      <c r="G15" s="40">
        <v>6955.65</v>
      </c>
      <c r="H15" s="40">
        <v>6955.65</v>
      </c>
      <c r="I15" s="40">
        <v>6955.65</v>
      </c>
      <c r="J15" s="40">
        <v>6955.65</v>
      </c>
      <c r="K15" s="40">
        <v>6955.65</v>
      </c>
      <c r="L15" s="40">
        <v>6955.65</v>
      </c>
      <c r="M15" s="40">
        <v>6955.39</v>
      </c>
      <c r="N15" s="40">
        <v>6955.65</v>
      </c>
      <c r="O15" s="40">
        <v>6955.65</v>
      </c>
      <c r="P15" s="41">
        <f>K15+L15+M15+N15+O15+J15+I15+H15+G15</f>
        <v>62600.590000000004</v>
      </c>
      <c r="Q15" s="12"/>
    </row>
    <row r="16" spans="1:18" ht="23.25">
      <c r="A16" s="28" t="s">
        <v>31</v>
      </c>
      <c r="B16" s="27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>
        <v>21084.65</v>
      </c>
      <c r="D17" s="40">
        <v>5029.5200000000004</v>
      </c>
      <c r="E17" s="40">
        <v>6068.68</v>
      </c>
      <c r="F17" s="40">
        <v>6474.74</v>
      </c>
      <c r="G17" s="40">
        <v>5499.18</v>
      </c>
      <c r="H17" s="40">
        <v>6991.93</v>
      </c>
      <c r="I17" s="40">
        <v>5276.12</v>
      </c>
      <c r="J17" s="40">
        <v>5172.6099999999997</v>
      </c>
      <c r="K17" s="40">
        <v>8865.73</v>
      </c>
      <c r="L17" s="40">
        <v>3753.92</v>
      </c>
      <c r="M17" s="40">
        <v>4624.6400000000003</v>
      </c>
      <c r="N17" s="40">
        <v>5606.97</v>
      </c>
      <c r="O17" s="41">
        <v>5105.76</v>
      </c>
      <c r="P17" s="41">
        <f>K17+L17+M17+N17+O17+J17+I17+H17+G17</f>
        <v>50896.860000000008</v>
      </c>
      <c r="Q17" s="12"/>
    </row>
    <row r="18" spans="1:17" ht="23.25">
      <c r="A18" s="28" t="s">
        <v>33</v>
      </c>
      <c r="B18" s="27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>
        <v>-13693.6</v>
      </c>
      <c r="D19" s="40">
        <f>D17-D15</f>
        <v>-1926.1299999999992</v>
      </c>
      <c r="E19" s="40">
        <f t="shared" ref="E19:F19" si="5">E17-E15</f>
        <v>-886.96999999999935</v>
      </c>
      <c r="F19" s="40">
        <f t="shared" si="5"/>
        <v>-480.90999999999985</v>
      </c>
      <c r="G19" s="40">
        <f t="shared" ref="G19:O19" si="6">(G18+G17)-(G16+G15)</f>
        <v>-1456.4699999999993</v>
      </c>
      <c r="H19" s="40">
        <f t="shared" si="6"/>
        <v>36.280000000000655</v>
      </c>
      <c r="I19" s="40">
        <f t="shared" si="6"/>
        <v>-1679.5299999999997</v>
      </c>
      <c r="J19" s="40">
        <f t="shared" si="6"/>
        <v>-1783.04</v>
      </c>
      <c r="K19" s="40">
        <f t="shared" si="6"/>
        <v>1910.08</v>
      </c>
      <c r="L19" s="40">
        <f t="shared" si="6"/>
        <v>-3201.7299999999996</v>
      </c>
      <c r="M19" s="40">
        <f t="shared" si="6"/>
        <v>-2330.75</v>
      </c>
      <c r="N19" s="40">
        <f t="shared" si="6"/>
        <v>-1348.6799999999994</v>
      </c>
      <c r="O19" s="40">
        <f t="shared" si="6"/>
        <v>-1849.8899999999994</v>
      </c>
      <c r="P19" s="41">
        <f t="shared" si="4"/>
        <v>-11703.729999999996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f>D29+E29+F29+G29+H29+I29+J29+K29+L29+M29+N29+O29</f>
        <v>0</v>
      </c>
      <c r="Q29" s="12"/>
    </row>
    <row r="30" spans="1:17" ht="22.5">
      <c r="A30" s="56" t="s">
        <v>65</v>
      </c>
      <c r="B30" s="27" t="s">
        <v>22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D30+E30+F30+G30+H30+I30+J30+K30+L30+M30+N30+O30</f>
        <v>0</v>
      </c>
      <c r="Q30" s="12"/>
    </row>
    <row r="31" spans="1:17">
      <c r="A31" s="56" t="s">
        <v>28</v>
      </c>
      <c r="B31" s="27" t="s">
        <v>22</v>
      </c>
      <c r="C31" s="40">
        <v>0</v>
      </c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0</v>
      </c>
      <c r="L31" s="40">
        <f t="shared" si="8"/>
        <v>0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P30-P29</f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>
        <v>57.01</v>
      </c>
      <c r="D34" s="42">
        <f>D35/1347.98</f>
        <v>30.389998367928307</v>
      </c>
      <c r="E34" s="42">
        <f t="shared" ref="E34:H34" si="9">E35/1347.98</f>
        <v>34.339997626077533</v>
      </c>
      <c r="F34" s="42">
        <f t="shared" si="9"/>
        <v>24.849997774447694</v>
      </c>
      <c r="G34" s="42">
        <f t="shared" si="9"/>
        <v>19.090001335331383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f t="shared" si="10"/>
        <v>0</v>
      </c>
      <c r="M34" s="42">
        <f t="shared" si="10"/>
        <v>11.37</v>
      </c>
      <c r="N34" s="42">
        <f t="shared" si="10"/>
        <v>21.92</v>
      </c>
      <c r="O34" s="42">
        <f t="shared" si="10"/>
        <v>28.81</v>
      </c>
      <c r="P34" s="41">
        <f>D34+E34+F34+G34+H34+I34+J34+K34+L34+M34+N34+O34</f>
        <v>170.76999510378494</v>
      </c>
      <c r="Q34" s="43"/>
    </row>
    <row r="35" spans="1:17" ht="50.25" customHeight="1">
      <c r="A35" s="28" t="s">
        <v>66</v>
      </c>
      <c r="B35" s="27" t="s">
        <v>22</v>
      </c>
      <c r="C35" s="42">
        <v>76848.33</v>
      </c>
      <c r="D35" s="42">
        <v>40965.11</v>
      </c>
      <c r="E35" s="42">
        <v>46289.63</v>
      </c>
      <c r="F35" s="42">
        <v>33497.300000000003</v>
      </c>
      <c r="G35" s="42">
        <v>25732.94</v>
      </c>
      <c r="H35" s="42">
        <v>0</v>
      </c>
      <c r="I35" s="42">
        <v>4476.8599999999997</v>
      </c>
      <c r="J35" s="42">
        <v>0</v>
      </c>
      <c r="K35" s="42">
        <v>0</v>
      </c>
      <c r="L35" s="42">
        <v>0</v>
      </c>
      <c r="M35" s="42">
        <v>16202.25</v>
      </c>
      <c r="N35" s="42">
        <v>31236</v>
      </c>
      <c r="O35" s="43">
        <v>41054.25</v>
      </c>
      <c r="P35" s="41">
        <f>D35+E35+F35+G35+H35+I35+J35+K35+L35+M35+N35+O35</f>
        <v>239454.33999999997</v>
      </c>
      <c r="Q35" s="43"/>
    </row>
    <row r="36" spans="1:17" ht="23.25">
      <c r="A36" s="28" t="s">
        <v>40</v>
      </c>
      <c r="B36" s="27" t="s">
        <v>22</v>
      </c>
      <c r="C36" s="42">
        <v>173089</v>
      </c>
      <c r="D36" s="42">
        <v>34617.800000000003</v>
      </c>
      <c r="E36" s="42">
        <v>34617.800000000003</v>
      </c>
      <c r="F36" s="42">
        <v>34617.800000000003</v>
      </c>
      <c r="G36" s="42">
        <v>34617.800000000003</v>
      </c>
      <c r="H36" s="42">
        <v>30850.99</v>
      </c>
      <c r="I36" s="42">
        <v>34617.800000000003</v>
      </c>
      <c r="J36" s="42">
        <v>36597.42</v>
      </c>
      <c r="K36" s="42">
        <v>36597.42</v>
      </c>
      <c r="L36" s="42">
        <v>36597.42</v>
      </c>
      <c r="M36" s="42">
        <v>36596.050000000003</v>
      </c>
      <c r="N36" s="42">
        <v>36597.42</v>
      </c>
      <c r="O36" s="42">
        <v>36597.42</v>
      </c>
      <c r="P36" s="41">
        <f>D36+E36+F36+G36+H36+I36+J36+K36+L36+M36+N36+O36</f>
        <v>423523.1399999999</v>
      </c>
      <c r="Q36" s="43"/>
    </row>
    <row r="37" spans="1:17">
      <c r="A37" s="15" t="s">
        <v>41</v>
      </c>
      <c r="B37" s="27" t="s">
        <v>22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>
        <v>106859.71</v>
      </c>
      <c r="D38" s="42">
        <v>21752.35</v>
      </c>
      <c r="E38" s="42">
        <v>23887.98</v>
      </c>
      <c r="F38" s="42">
        <v>25513.51</v>
      </c>
      <c r="G38" s="42">
        <v>31215.01</v>
      </c>
      <c r="H38" s="42">
        <v>35577.08</v>
      </c>
      <c r="I38" s="42">
        <v>26829.48</v>
      </c>
      <c r="J38" s="42">
        <v>52798.96</v>
      </c>
      <c r="K38" s="42">
        <v>37706.82</v>
      </c>
      <c r="L38" s="42">
        <v>32886.35</v>
      </c>
      <c r="M38" s="42">
        <v>26680.66</v>
      </c>
      <c r="N38" s="42">
        <v>41940.370000000003</v>
      </c>
      <c r="O38" s="43">
        <v>31908.44</v>
      </c>
      <c r="P38" s="41">
        <f>D38+E38+F38+G38+H38+I38+J38+K38+L38+M38+N38+O38</f>
        <v>388697.00999999995</v>
      </c>
      <c r="Q38" s="43"/>
    </row>
    <row r="39" spans="1:17">
      <c r="A39" s="15" t="s">
        <v>43</v>
      </c>
      <c r="B39" s="27"/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>
        <v>-66229.289999999994</v>
      </c>
      <c r="D40" s="42">
        <f>(D38+D39)-(D36+D37)</f>
        <v>-12865.450000000004</v>
      </c>
      <c r="E40" s="42">
        <f t="shared" ref="E40:F40" si="12">(E38+E39)-(E36+E37)</f>
        <v>-10729.820000000003</v>
      </c>
      <c r="F40" s="42">
        <f t="shared" si="12"/>
        <v>-9104.2900000000045</v>
      </c>
      <c r="G40" s="42">
        <f t="shared" ref="G40:O40" si="13">(G39+G38)-(G37+G36)</f>
        <v>-3402.7900000000045</v>
      </c>
      <c r="H40" s="42">
        <f t="shared" si="13"/>
        <v>4726.09</v>
      </c>
      <c r="I40" s="42">
        <f t="shared" si="13"/>
        <v>-7788.3200000000033</v>
      </c>
      <c r="J40" s="42">
        <f t="shared" si="13"/>
        <v>16201.54</v>
      </c>
      <c r="K40" s="42">
        <f t="shared" si="13"/>
        <v>1109.4000000000015</v>
      </c>
      <c r="L40" s="42">
        <f t="shared" si="13"/>
        <v>-3711.0699999999997</v>
      </c>
      <c r="M40" s="42">
        <f t="shared" si="13"/>
        <v>-9915.3900000000031</v>
      </c>
      <c r="N40" s="42">
        <f t="shared" si="13"/>
        <v>5342.9500000000044</v>
      </c>
      <c r="O40" s="42">
        <f t="shared" si="13"/>
        <v>-4688.9799999999996</v>
      </c>
      <c r="P40" s="41">
        <f>D40+E40+F40+G40+H40+I40+J40+K40+L40+M40+N40+O40</f>
        <v>-34826.130000000019</v>
      </c>
      <c r="Q40" s="43"/>
    </row>
    <row r="41" spans="1:17">
      <c r="A41" s="29" t="s">
        <v>44</v>
      </c>
      <c r="B41" s="27" t="s">
        <v>22</v>
      </c>
      <c r="C41" s="42">
        <v>96240.67</v>
      </c>
      <c r="D41" s="42">
        <f t="shared" ref="D41:O41" si="14">(D36+D37)-D35</f>
        <v>-6347.3099999999977</v>
      </c>
      <c r="E41" s="42">
        <f t="shared" si="14"/>
        <v>-11671.829999999994</v>
      </c>
      <c r="F41" s="42">
        <f t="shared" si="14"/>
        <v>1120.5</v>
      </c>
      <c r="G41" s="42">
        <f t="shared" si="14"/>
        <v>8884.8600000000042</v>
      </c>
      <c r="H41" s="42">
        <f t="shared" si="14"/>
        <v>30850.99</v>
      </c>
      <c r="I41" s="42">
        <f t="shared" si="14"/>
        <v>30140.940000000002</v>
      </c>
      <c r="J41" s="42">
        <f t="shared" si="14"/>
        <v>36597.42</v>
      </c>
      <c r="K41" s="42">
        <f t="shared" si="14"/>
        <v>36597.42</v>
      </c>
      <c r="L41" s="42">
        <f t="shared" si="14"/>
        <v>36597.42</v>
      </c>
      <c r="M41" s="42">
        <f t="shared" si="14"/>
        <v>20393.800000000003</v>
      </c>
      <c r="N41" s="42">
        <f t="shared" si="14"/>
        <v>5361.4199999999983</v>
      </c>
      <c r="O41" s="42">
        <f t="shared" si="14"/>
        <v>-4456.8300000000017</v>
      </c>
      <c r="P41" s="41">
        <f>D41+E41+F41+G41+H41+I41+J41+K41+L41+M41+N41+O41</f>
        <v>184068.8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>
        <v>541</v>
      </c>
      <c r="D43" s="40">
        <f>D44/25.81</f>
        <v>129</v>
      </c>
      <c r="E43" s="40">
        <f t="shared" ref="E43:I43" si="15">E44/25.81</f>
        <v>122.00000000000001</v>
      </c>
      <c r="F43" s="40">
        <f t="shared" si="15"/>
        <v>99</v>
      </c>
      <c r="G43" s="40">
        <f t="shared" si="15"/>
        <v>133</v>
      </c>
      <c r="H43" s="40">
        <f t="shared" si="15"/>
        <v>150</v>
      </c>
      <c r="I43" s="40">
        <f t="shared" si="15"/>
        <v>143</v>
      </c>
      <c r="J43" s="40">
        <f>J44/26.64</f>
        <v>162.99999999999997</v>
      </c>
      <c r="K43" s="40">
        <f t="shared" ref="K43:O43" si="16">K44/26.64</f>
        <v>117</v>
      </c>
      <c r="L43" s="40">
        <f t="shared" si="16"/>
        <v>159</v>
      </c>
      <c r="M43" s="40">
        <f t="shared" si="16"/>
        <v>120</v>
      </c>
      <c r="N43" s="40">
        <f t="shared" si="16"/>
        <v>132</v>
      </c>
      <c r="O43" s="40">
        <f t="shared" si="16"/>
        <v>129</v>
      </c>
      <c r="P43" s="41">
        <f>D43+E43+F43+G43+H43+I43+J43+K43+L43+M43+N43+O43</f>
        <v>1596</v>
      </c>
      <c r="Q43" s="41"/>
    </row>
    <row r="44" spans="1:17" ht="45.75">
      <c r="A44" s="28" t="s">
        <v>67</v>
      </c>
      <c r="B44" s="11" t="s">
        <v>22</v>
      </c>
      <c r="C44" s="40">
        <v>13963.21</v>
      </c>
      <c r="D44" s="40">
        <v>3329.49</v>
      </c>
      <c r="E44" s="40">
        <v>3148.82</v>
      </c>
      <c r="F44" s="40">
        <v>2555.19</v>
      </c>
      <c r="G44" s="40">
        <v>3432.73</v>
      </c>
      <c r="H44" s="40">
        <v>3871.5</v>
      </c>
      <c r="I44" s="40">
        <v>3690.83</v>
      </c>
      <c r="J44" s="40">
        <v>4342.32</v>
      </c>
      <c r="K44" s="40">
        <v>3116.88</v>
      </c>
      <c r="L44" s="40">
        <v>4235.76</v>
      </c>
      <c r="M44" s="40">
        <v>3196.8</v>
      </c>
      <c r="N44" s="40">
        <v>3516.48</v>
      </c>
      <c r="O44" s="41">
        <v>3436.56</v>
      </c>
      <c r="P44" s="41">
        <f>D44+E44+F44+G44+H44+I44+J44+K44+L44+M44+N44+O44</f>
        <v>41873.360000000001</v>
      </c>
      <c r="Q44" s="41"/>
    </row>
    <row r="45" spans="1:17" ht="23.25">
      <c r="A45" s="28" t="s">
        <v>48</v>
      </c>
      <c r="B45" s="11" t="s">
        <v>22</v>
      </c>
      <c r="C45" s="40">
        <v>14143.9</v>
      </c>
      <c r="D45" s="40">
        <v>3215.93</v>
      </c>
      <c r="E45" s="40">
        <v>4062.5</v>
      </c>
      <c r="F45" s="40">
        <v>3597.92</v>
      </c>
      <c r="G45" s="40">
        <v>4036.69</v>
      </c>
      <c r="H45" s="40">
        <v>3057.07</v>
      </c>
      <c r="I45" s="40">
        <v>3192.7</v>
      </c>
      <c r="J45" s="40">
        <v>4067.93</v>
      </c>
      <c r="K45" s="40">
        <v>3641.69</v>
      </c>
      <c r="L45" s="40">
        <v>4275.7299999999996</v>
      </c>
      <c r="M45" s="40">
        <v>3742.93</v>
      </c>
      <c r="N45" s="40">
        <v>4142.53</v>
      </c>
      <c r="O45" s="41">
        <v>2741.25</v>
      </c>
      <c r="P45" s="41">
        <f>D45+E45+F45+G45+H45+I45+J45+K45+L45+M45+N45+O45</f>
        <v>43774.87</v>
      </c>
      <c r="Q45" s="41"/>
    </row>
    <row r="46" spans="1:17" ht="23.25">
      <c r="A46" s="28" t="s">
        <v>49</v>
      </c>
      <c r="B46" s="11" t="s">
        <v>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>
        <v>9327.01</v>
      </c>
      <c r="D47" s="40">
        <v>2521</v>
      </c>
      <c r="E47" s="40">
        <v>2713.04</v>
      </c>
      <c r="F47" s="40">
        <v>4045.45</v>
      </c>
      <c r="G47" s="40">
        <v>3129.54</v>
      </c>
      <c r="H47" s="40">
        <v>3775.39</v>
      </c>
      <c r="I47" s="40">
        <v>2362.31</v>
      </c>
      <c r="J47" s="40">
        <v>6315.64</v>
      </c>
      <c r="K47" s="40">
        <v>3489.73</v>
      </c>
      <c r="L47" s="40">
        <v>3906.44</v>
      </c>
      <c r="M47" s="40">
        <v>2450.88</v>
      </c>
      <c r="N47" s="40">
        <v>4052.16</v>
      </c>
      <c r="O47" s="41">
        <v>3168.99</v>
      </c>
      <c r="P47" s="41">
        <f>D47+E47+F47+G47+H47+I47+J47+K47+L47+M47+N47+O47</f>
        <v>41930.57</v>
      </c>
      <c r="Q47" s="41"/>
    </row>
    <row r="48" spans="1:17">
      <c r="A48" s="15" t="s">
        <v>51</v>
      </c>
      <c r="B48" s="11" t="s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>
        <v>-4816.8900000000003</v>
      </c>
      <c r="D49" s="40">
        <f>(D47+D48)-(D45+D46)</f>
        <v>-694.92999999999984</v>
      </c>
      <c r="E49" s="40">
        <f t="shared" ref="E49:F49" si="18">(E47+E48)-(E45+E46)</f>
        <v>-1349.46</v>
      </c>
      <c r="F49" s="40">
        <f t="shared" si="18"/>
        <v>447.52999999999975</v>
      </c>
      <c r="G49" s="40">
        <f t="shared" ref="G49:O49" si="19">(G48+G47)-(G46+G45)</f>
        <v>-907.15000000000009</v>
      </c>
      <c r="H49" s="40">
        <f t="shared" si="19"/>
        <v>718.31999999999971</v>
      </c>
      <c r="I49" s="40">
        <f t="shared" si="19"/>
        <v>-830.38999999999987</v>
      </c>
      <c r="J49" s="40">
        <f t="shared" si="19"/>
        <v>2247.7100000000005</v>
      </c>
      <c r="K49" s="40">
        <f t="shared" si="19"/>
        <v>-151.96000000000004</v>
      </c>
      <c r="L49" s="40">
        <f t="shared" si="19"/>
        <v>-369.28999999999951</v>
      </c>
      <c r="M49" s="40">
        <f t="shared" si="19"/>
        <v>-1292.0499999999997</v>
      </c>
      <c r="N49" s="40">
        <f t="shared" si="19"/>
        <v>-90.369999999999891</v>
      </c>
      <c r="O49" s="40">
        <f t="shared" si="19"/>
        <v>427.73999999999978</v>
      </c>
      <c r="P49" s="41">
        <f>D49+E49+F49+G49+H49+I49+J49+K49+L49+M49+N49+O49</f>
        <v>-1844.2999999999993</v>
      </c>
      <c r="Q49" s="41"/>
    </row>
    <row r="50" spans="1:17">
      <c r="A50" s="29" t="s">
        <v>44</v>
      </c>
      <c r="B50" s="11" t="s">
        <v>22</v>
      </c>
      <c r="C50" s="40">
        <v>180.69</v>
      </c>
      <c r="D50" s="40">
        <f t="shared" ref="D50:O50" si="20">(D46+D45)-D44</f>
        <v>-113.55999999999995</v>
      </c>
      <c r="E50" s="40">
        <f t="shared" si="20"/>
        <v>913.67999999999984</v>
      </c>
      <c r="F50" s="40">
        <f t="shared" si="20"/>
        <v>1042.73</v>
      </c>
      <c r="G50" s="40">
        <f t="shared" si="20"/>
        <v>603.96</v>
      </c>
      <c r="H50" s="40">
        <f t="shared" si="20"/>
        <v>-814.42999999999984</v>
      </c>
      <c r="I50" s="40">
        <f t="shared" si="20"/>
        <v>-498.13000000000011</v>
      </c>
      <c r="J50" s="40">
        <f t="shared" si="20"/>
        <v>-274.38999999999987</v>
      </c>
      <c r="K50" s="40">
        <f t="shared" si="20"/>
        <v>524.80999999999995</v>
      </c>
      <c r="L50" s="40">
        <f t="shared" si="20"/>
        <v>39.969999999999345</v>
      </c>
      <c r="M50" s="40">
        <f t="shared" si="20"/>
        <v>546.12999999999965</v>
      </c>
      <c r="N50" s="40">
        <f t="shared" si="20"/>
        <v>626.04999999999973</v>
      </c>
      <c r="O50" s="40">
        <f t="shared" si="20"/>
        <v>-695.31</v>
      </c>
      <c r="P50" s="41">
        <f>D50+E50+F50+G50+H50+I50+J50+K50+L50+M50+N50+O50</f>
        <v>1901.5099999999989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>
        <v>541</v>
      </c>
      <c r="D52" s="42">
        <f>D53/5.94</f>
        <v>129</v>
      </c>
      <c r="E52" s="42">
        <f t="shared" ref="E52:I52" si="21">E53/5.94</f>
        <v>121.99999999999999</v>
      </c>
      <c r="F52" s="42">
        <f t="shared" si="21"/>
        <v>98.999999999999986</v>
      </c>
      <c r="G52" s="42">
        <f t="shared" si="21"/>
        <v>133</v>
      </c>
      <c r="H52" s="42">
        <f t="shared" si="21"/>
        <v>150</v>
      </c>
      <c r="I52" s="42">
        <f t="shared" si="21"/>
        <v>142.99999999999997</v>
      </c>
      <c r="J52" s="42">
        <f>J53/6.18</f>
        <v>163</v>
      </c>
      <c r="K52" s="42">
        <f t="shared" ref="K52:N52" si="22">K53/6.18</f>
        <v>117</v>
      </c>
      <c r="L52" s="42">
        <f t="shared" si="22"/>
        <v>159</v>
      </c>
      <c r="M52" s="42">
        <f t="shared" si="22"/>
        <v>120.00000000000001</v>
      </c>
      <c r="N52" s="42">
        <f t="shared" si="22"/>
        <v>132</v>
      </c>
      <c r="O52" s="42">
        <f>O53/6.18</f>
        <v>129</v>
      </c>
      <c r="P52" s="41">
        <f>D52+E52+F52+G52+H52+I52+J52+K52+L52+M52+N52+O52</f>
        <v>1596</v>
      </c>
      <c r="Q52" s="43"/>
    </row>
    <row r="53" spans="1:17" ht="45.75">
      <c r="A53" s="28" t="s">
        <v>68</v>
      </c>
      <c r="B53" s="11" t="s">
        <v>22</v>
      </c>
      <c r="C53" s="42">
        <v>3213.54</v>
      </c>
      <c r="D53" s="42">
        <v>766.26</v>
      </c>
      <c r="E53" s="42">
        <v>724.68</v>
      </c>
      <c r="F53" s="42">
        <v>588.05999999999995</v>
      </c>
      <c r="G53" s="42">
        <v>790.02</v>
      </c>
      <c r="H53" s="42">
        <v>891</v>
      </c>
      <c r="I53" s="42">
        <v>849.42</v>
      </c>
      <c r="J53" s="42">
        <v>1007.34</v>
      </c>
      <c r="K53" s="42">
        <v>723.06</v>
      </c>
      <c r="L53" s="42">
        <v>982.62</v>
      </c>
      <c r="M53" s="42">
        <v>741.6</v>
      </c>
      <c r="N53" s="42">
        <v>815.76</v>
      </c>
      <c r="O53" s="43">
        <v>797.22</v>
      </c>
      <c r="P53" s="41">
        <f>D53+E53+F53+G53+H53+I53+J53+K53+L53+M53+N53+O53</f>
        <v>9677.0399999999991</v>
      </c>
      <c r="Q53" s="43"/>
    </row>
    <row r="54" spans="1:17">
      <c r="A54" s="15" t="s">
        <v>52</v>
      </c>
      <c r="B54" s="11" t="s">
        <v>22</v>
      </c>
      <c r="C54" s="42">
        <v>3255.13</v>
      </c>
      <c r="D54" s="42">
        <v>740.13</v>
      </c>
      <c r="E54" s="42">
        <v>934.96</v>
      </c>
      <c r="F54" s="42">
        <v>828.04</v>
      </c>
      <c r="G54" s="42">
        <v>929.02</v>
      </c>
      <c r="H54" s="42">
        <v>704.07</v>
      </c>
      <c r="I54" s="42">
        <v>734.78</v>
      </c>
      <c r="J54" s="42">
        <v>943.68</v>
      </c>
      <c r="K54" s="42">
        <v>844.8</v>
      </c>
      <c r="L54" s="42">
        <v>991.88</v>
      </c>
      <c r="M54" s="42">
        <v>868.28</v>
      </c>
      <c r="N54" s="42">
        <v>960.98</v>
      </c>
      <c r="O54" s="43">
        <v>635.91999999999996</v>
      </c>
      <c r="P54" s="41">
        <f>D54+E54+F54+G54+H54+I54+J54+K54+L54+M54+N54+O54</f>
        <v>10116.540000000001</v>
      </c>
      <c r="Q54" s="43"/>
    </row>
    <row r="55" spans="1:17">
      <c r="A55" s="15" t="s">
        <v>53</v>
      </c>
      <c r="B55" s="1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>
        <v>2102.16</v>
      </c>
      <c r="D56" s="42">
        <v>576.17999999999995</v>
      </c>
      <c r="E56" s="42">
        <v>623.70000000000005</v>
      </c>
      <c r="F56" s="42">
        <v>957.52</v>
      </c>
      <c r="G56" s="42">
        <v>723.49</v>
      </c>
      <c r="H56" s="42">
        <v>887.43</v>
      </c>
      <c r="I56" s="42">
        <v>544.59</v>
      </c>
      <c r="J56" s="42">
        <v>1449.35</v>
      </c>
      <c r="K56" s="42">
        <v>808.71</v>
      </c>
      <c r="L56" s="42">
        <v>905.3</v>
      </c>
      <c r="M56" s="42">
        <v>568.55999999999995</v>
      </c>
      <c r="N56" s="42">
        <v>944.3</v>
      </c>
      <c r="O56" s="43">
        <v>735.15</v>
      </c>
      <c r="P56" s="41">
        <f>D56+E56+F56+G56+H56+I56+J56+K56+L56+M56+N56+O56</f>
        <v>9724.2799999999988</v>
      </c>
      <c r="Q56" s="43"/>
    </row>
    <row r="57" spans="1:17">
      <c r="A57" s="16" t="s">
        <v>55</v>
      </c>
      <c r="B57" s="13"/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>
        <v>-1152.97</v>
      </c>
      <c r="D58" s="43">
        <f>(D56+D57)-(D54+D55)</f>
        <v>-163.95000000000005</v>
      </c>
      <c r="E58" s="43">
        <f t="shared" ref="E58:F58" si="23">(E56+E57)-(E54+E55)</f>
        <v>-311.26</v>
      </c>
      <c r="F58" s="43">
        <f t="shared" si="23"/>
        <v>129.48000000000002</v>
      </c>
      <c r="G58" s="43">
        <f t="shared" ref="G58:O58" si="24">(G57+G56)-(G55+G54)</f>
        <v>-205.52999999999997</v>
      </c>
      <c r="H58" s="43">
        <f t="shared" si="24"/>
        <v>183.3599999999999</v>
      </c>
      <c r="I58" s="43">
        <f t="shared" si="24"/>
        <v>-190.18999999999994</v>
      </c>
      <c r="J58" s="43">
        <f t="shared" si="24"/>
        <v>505.66999999999996</v>
      </c>
      <c r="K58" s="43">
        <f t="shared" si="24"/>
        <v>-36.089999999999918</v>
      </c>
      <c r="L58" s="43">
        <f t="shared" si="24"/>
        <v>-86.580000000000041</v>
      </c>
      <c r="M58" s="43">
        <f t="shared" si="24"/>
        <v>-299.72000000000003</v>
      </c>
      <c r="N58" s="43">
        <f t="shared" si="24"/>
        <v>-16.680000000000064</v>
      </c>
      <c r="O58" s="43">
        <f t="shared" si="24"/>
        <v>99.230000000000018</v>
      </c>
      <c r="P58" s="41">
        <f>D58+E58+F58+G58+H58+I58+J58+K58+L58+M58+N58+O58</f>
        <v>-392.2600000000001</v>
      </c>
      <c r="Q58" s="43"/>
    </row>
    <row r="59" spans="1:17">
      <c r="A59" s="29" t="s">
        <v>44</v>
      </c>
      <c r="B59" s="13" t="s">
        <v>22</v>
      </c>
      <c r="C59" s="43">
        <v>41.59</v>
      </c>
      <c r="D59" s="43">
        <f t="shared" ref="D59:O59" si="25">(D54+D55)-D53</f>
        <v>-26.129999999999995</v>
      </c>
      <c r="E59" s="43">
        <f t="shared" si="25"/>
        <v>210.28000000000009</v>
      </c>
      <c r="F59" s="43">
        <f t="shared" si="25"/>
        <v>239.98000000000002</v>
      </c>
      <c r="G59" s="43">
        <f t="shared" si="25"/>
        <v>139</v>
      </c>
      <c r="H59" s="43">
        <f t="shared" si="25"/>
        <v>-186.92999999999995</v>
      </c>
      <c r="I59" s="43">
        <f t="shared" si="25"/>
        <v>-114.63999999999999</v>
      </c>
      <c r="J59" s="43">
        <f t="shared" si="25"/>
        <v>-63.660000000000082</v>
      </c>
      <c r="K59" s="43">
        <f t="shared" si="25"/>
        <v>121.74000000000001</v>
      </c>
      <c r="L59" s="43">
        <f t="shared" si="25"/>
        <v>9.2599999999999909</v>
      </c>
      <c r="M59" s="43">
        <f t="shared" si="25"/>
        <v>126.67999999999995</v>
      </c>
      <c r="N59" s="43">
        <f t="shared" si="25"/>
        <v>145.22000000000003</v>
      </c>
      <c r="O59" s="43">
        <f t="shared" si="25"/>
        <v>-161.30000000000007</v>
      </c>
      <c r="P59" s="41">
        <f>D59+E59+F59+G59+H59+I59+J59+K59+L59+M59+N59+O59</f>
        <v>439.5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>
        <v>16586.55</v>
      </c>
      <c r="D61" s="41">
        <v>3317.31</v>
      </c>
      <c r="E61" s="41">
        <v>3317.31</v>
      </c>
      <c r="F61" s="41">
        <v>3317.31</v>
      </c>
      <c r="G61" s="41">
        <v>3317.31</v>
      </c>
      <c r="H61" s="41">
        <v>3317.31</v>
      </c>
      <c r="I61" s="41">
        <v>3317.31</v>
      </c>
      <c r="J61" s="41">
        <v>3317.31</v>
      </c>
      <c r="K61" s="41">
        <v>3317.31</v>
      </c>
      <c r="L61" s="41">
        <v>3317.31</v>
      </c>
      <c r="M61" s="41">
        <v>3317.31</v>
      </c>
      <c r="N61" s="41">
        <v>3317.31</v>
      </c>
      <c r="O61" s="41">
        <v>3317.31</v>
      </c>
      <c r="P61" s="41">
        <f>D61+E61+F61+G61+H61+I61+J61+K61+L61+M61+N61+O61</f>
        <v>39807.72</v>
      </c>
      <c r="Q61" s="12"/>
    </row>
    <row r="62" spans="1:17">
      <c r="A62" s="16" t="s">
        <v>57</v>
      </c>
      <c r="B62" s="13" t="s">
        <v>22</v>
      </c>
      <c r="C62" s="41">
        <v>20999.84</v>
      </c>
      <c r="D62" s="41">
        <v>7448.54</v>
      </c>
      <c r="E62" s="41">
        <v>5783.23</v>
      </c>
      <c r="F62" s="41">
        <v>5786.59</v>
      </c>
      <c r="G62" s="41">
        <v>17820.740000000002</v>
      </c>
      <c r="H62" s="41">
        <v>6567.72</v>
      </c>
      <c r="I62" s="41">
        <v>7704.59</v>
      </c>
      <c r="J62" s="41">
        <v>3741.59</v>
      </c>
      <c r="K62" s="41">
        <v>5545.41</v>
      </c>
      <c r="L62" s="41">
        <v>15123.1</v>
      </c>
      <c r="M62" s="41">
        <v>6755.25</v>
      </c>
      <c r="N62" s="41">
        <v>10074.030000000001</v>
      </c>
      <c r="O62" s="41">
        <v>13986.23</v>
      </c>
      <c r="P62" s="41">
        <f>D62+E62+F62+G62+H62+I62+J62+K62+L62+M62+N62+O62</f>
        <v>106337.02</v>
      </c>
      <c r="Q62" s="12"/>
    </row>
    <row r="63" spans="1:17">
      <c r="A63" s="16" t="s">
        <v>58</v>
      </c>
      <c r="B63" s="13"/>
      <c r="C63" s="41">
        <v>37586.39</v>
      </c>
      <c r="D63" s="41">
        <f>D62+D61</f>
        <v>10765.85</v>
      </c>
      <c r="E63" s="41">
        <f t="shared" ref="E63:O63" si="26">E62+E61</f>
        <v>9100.5399999999991</v>
      </c>
      <c r="F63" s="41">
        <f t="shared" si="26"/>
        <v>9103.9</v>
      </c>
      <c r="G63" s="41">
        <f t="shared" si="26"/>
        <v>21138.050000000003</v>
      </c>
      <c r="H63" s="41">
        <f t="shared" si="26"/>
        <v>9885.0300000000007</v>
      </c>
      <c r="I63" s="41">
        <f t="shared" si="26"/>
        <v>11021.9</v>
      </c>
      <c r="J63" s="41">
        <f t="shared" si="26"/>
        <v>7058.9</v>
      </c>
      <c r="K63" s="41">
        <f t="shared" si="26"/>
        <v>8862.7199999999993</v>
      </c>
      <c r="L63" s="41">
        <f t="shared" si="26"/>
        <v>18440.41</v>
      </c>
      <c r="M63" s="41">
        <f t="shared" si="26"/>
        <v>10072.56</v>
      </c>
      <c r="N63" s="41">
        <f t="shared" si="26"/>
        <v>13391.34</v>
      </c>
      <c r="O63" s="41">
        <f t="shared" si="26"/>
        <v>17303.54</v>
      </c>
      <c r="P63" s="41">
        <f>D63+E63+F63+G63+H63+I63+J63+K63+L63+M63+N63+O63</f>
        <v>146144.74</v>
      </c>
      <c r="Q63" s="12"/>
    </row>
    <row r="64" spans="1:17" ht="22.5">
      <c r="A64" s="33" t="s">
        <v>59</v>
      </c>
      <c r="B64" s="13" t="s">
        <v>22</v>
      </c>
      <c r="C64" s="41">
        <v>96462.95</v>
      </c>
      <c r="D64" s="41">
        <f t="shared" ref="D64:O64" si="27">D41+D50+D59</f>
        <v>-6486.9999999999973</v>
      </c>
      <c r="E64" s="41">
        <f t="shared" si="27"/>
        <v>-10547.869999999994</v>
      </c>
      <c r="F64" s="41">
        <f t="shared" si="27"/>
        <v>2403.21</v>
      </c>
      <c r="G64" s="41">
        <f t="shared" si="27"/>
        <v>9627.8200000000033</v>
      </c>
      <c r="H64" s="41">
        <f t="shared" si="27"/>
        <v>29849.63</v>
      </c>
      <c r="I64" s="41">
        <f t="shared" si="27"/>
        <v>29528.170000000002</v>
      </c>
      <c r="J64" s="41">
        <f t="shared" si="27"/>
        <v>36259.369999999995</v>
      </c>
      <c r="K64" s="41">
        <f t="shared" si="27"/>
        <v>37243.969999999994</v>
      </c>
      <c r="L64" s="41">
        <f t="shared" si="27"/>
        <v>36646.65</v>
      </c>
      <c r="M64" s="41">
        <f t="shared" si="27"/>
        <v>21066.610000000004</v>
      </c>
      <c r="N64" s="41">
        <f t="shared" si="27"/>
        <v>6132.6899999999978</v>
      </c>
      <c r="O64" s="41">
        <f t="shared" si="27"/>
        <v>-5313.4400000000014</v>
      </c>
      <c r="P64" s="41">
        <f>D64+E64+F64+G64+H64+I64+J64+K64+L64+M64+N64+O64</f>
        <v>186409.81000000003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66">
        <v>7762.06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50">
        <f>P64+P15+P29-P63+P12</f>
        <v>50805.23</v>
      </c>
      <c r="Q66" s="50">
        <f>C66+P66</f>
        <v>58567.29</v>
      </c>
    </row>
    <row r="67" spans="1:17" ht="22.5">
      <c r="A67" s="33" t="s">
        <v>70</v>
      </c>
      <c r="B67" s="13" t="s">
        <v>22</v>
      </c>
      <c r="C67" s="66">
        <v>93654.81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50">
        <f>P64+P15+P29-P63</f>
        <v>102865.66000000003</v>
      </c>
      <c r="Q67" s="50">
        <f>C67+P67</f>
        <v>196520.47000000003</v>
      </c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A52" workbookViewId="0">
      <selection activeCell="D58" sqref="D58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63"/>
      <c r="B1" s="63"/>
      <c r="C1" s="2"/>
      <c r="D1" s="63"/>
      <c r="E1" s="63"/>
      <c r="F1" s="63"/>
      <c r="G1" s="63"/>
      <c r="H1" s="63"/>
      <c r="I1" s="63"/>
      <c r="J1" s="63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64"/>
      <c r="C2" s="3"/>
      <c r="D2" s="3"/>
      <c r="E2" s="3"/>
      <c r="F2" s="3"/>
      <c r="G2" s="3"/>
      <c r="H2" s="3"/>
      <c r="I2" s="3"/>
      <c r="J2" s="3"/>
      <c r="K2" s="64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73</v>
      </c>
      <c r="B4" s="6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6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1551.3</v>
      </c>
      <c r="E7" s="42">
        <v>1551.3</v>
      </c>
      <c r="F7" s="42">
        <v>1551.3</v>
      </c>
      <c r="G7" s="42">
        <v>1551.3</v>
      </c>
      <c r="H7" s="42">
        <v>1551.3</v>
      </c>
      <c r="I7" s="42">
        <v>1551.3</v>
      </c>
      <c r="J7" s="42">
        <v>1551.3</v>
      </c>
      <c r="K7" s="42">
        <v>1551.3</v>
      </c>
      <c r="L7" s="42">
        <v>1551.3</v>
      </c>
      <c r="M7" s="42">
        <v>1551.3</v>
      </c>
      <c r="N7" s="42">
        <v>1551.3</v>
      </c>
      <c r="O7" s="42">
        <v>1551.3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/>
      <c r="D9" s="42">
        <f>D15+D16+D21+D25+D29++D36+D37++D45+D46+D54+D55</f>
        <v>42384.659999999996</v>
      </c>
      <c r="E9" s="42">
        <f t="shared" ref="E9:O9" si="0">E15+E16+E21+E25+E29++E36+E37++E45+E46+E54+E55</f>
        <v>40150.609999999993</v>
      </c>
      <c r="F9" s="42">
        <f t="shared" si="0"/>
        <v>42197.329999999994</v>
      </c>
      <c r="G9" s="42">
        <f t="shared" si="0"/>
        <v>42165.58</v>
      </c>
      <c r="H9" s="42">
        <f t="shared" si="0"/>
        <v>38652.29</v>
      </c>
      <c r="I9" s="42">
        <f t="shared" si="0"/>
        <v>42762.479999999996</v>
      </c>
      <c r="J9" s="42">
        <f t="shared" si="0"/>
        <v>46350.860000000008</v>
      </c>
      <c r="K9" s="42">
        <f t="shared" si="0"/>
        <v>46350.860000000008</v>
      </c>
      <c r="L9" s="42">
        <f t="shared" si="0"/>
        <v>50096.21</v>
      </c>
      <c r="M9" s="42">
        <f t="shared" si="0"/>
        <v>75691.290000000008</v>
      </c>
      <c r="N9" s="42">
        <f t="shared" si="0"/>
        <v>51373.390000000007</v>
      </c>
      <c r="O9" s="42">
        <f t="shared" si="0"/>
        <v>51983.28</v>
      </c>
      <c r="P9" s="41">
        <f>D9+E9+F9+G9+H9+I9+J9+K9+L9+M9+N9+O9</f>
        <v>570158.84000000008</v>
      </c>
      <c r="Q9" s="43"/>
    </row>
    <row r="10" spans="1:18">
      <c r="A10" s="15" t="s">
        <v>24</v>
      </c>
      <c r="B10" s="11" t="s">
        <v>22</v>
      </c>
      <c r="C10" s="42"/>
      <c r="D10" s="42">
        <f>D17+D18+D22+D26+D30+D38+D39+D47+D48+D56+D57</f>
        <v>22847.780000000002</v>
      </c>
      <c r="E10" s="42">
        <f t="shared" ref="E10:O10" si="1">E17+E18+E22+E26+E30+E38+E39+E47+E48+E56+E57</f>
        <v>39816.520000000004</v>
      </c>
      <c r="F10" s="42">
        <f t="shared" si="1"/>
        <v>32712.02</v>
      </c>
      <c r="G10" s="42">
        <f t="shared" si="1"/>
        <v>27153.78</v>
      </c>
      <c r="H10" s="42">
        <f t="shared" si="1"/>
        <v>29680.799999999999</v>
      </c>
      <c r="I10" s="42">
        <f t="shared" si="1"/>
        <v>30391.200000000001</v>
      </c>
      <c r="J10" s="42">
        <f t="shared" si="1"/>
        <v>37884.479999999996</v>
      </c>
      <c r="K10" s="42">
        <f t="shared" si="1"/>
        <v>28829.559999999998</v>
      </c>
      <c r="L10" s="42">
        <f t="shared" si="1"/>
        <v>23031.280000000002</v>
      </c>
      <c r="M10" s="42">
        <f t="shared" si="1"/>
        <v>38963.53</v>
      </c>
      <c r="N10" s="42">
        <f t="shared" si="1"/>
        <v>27723.13</v>
      </c>
      <c r="O10" s="42">
        <f t="shared" si="1"/>
        <v>76987.28</v>
      </c>
      <c r="P10" s="41">
        <f>D10+E10+F10+G10+H10+I10+J10+K10+L10+M10+N10+O10</f>
        <v>416021.3600000001</v>
      </c>
      <c r="Q10" s="43"/>
    </row>
    <row r="11" spans="1:18">
      <c r="A11" s="15" t="s">
        <v>25</v>
      </c>
      <c r="B11" s="11" t="s">
        <v>26</v>
      </c>
      <c r="C11" s="42"/>
      <c r="D11" s="42">
        <f t="shared" ref="D11:P11" si="2">(D10*100)/D9</f>
        <v>53.9057762879306</v>
      </c>
      <c r="E11" s="42">
        <f t="shared" si="2"/>
        <v>99.167908034273978</v>
      </c>
      <c r="F11" s="42">
        <f t="shared" si="2"/>
        <v>77.521539869939645</v>
      </c>
      <c r="G11" s="42">
        <f t="shared" si="2"/>
        <v>64.397975789731817</v>
      </c>
      <c r="H11" s="42">
        <f t="shared" si="2"/>
        <v>76.78924068923213</v>
      </c>
      <c r="I11" s="42">
        <f t="shared" si="2"/>
        <v>71.069778927695495</v>
      </c>
      <c r="J11" s="42">
        <f t="shared" si="2"/>
        <v>81.734146896087779</v>
      </c>
      <c r="K11" s="42">
        <f t="shared" si="2"/>
        <v>62.198543888937543</v>
      </c>
      <c r="L11" s="42">
        <f t="shared" si="2"/>
        <v>45.974096643239086</v>
      </c>
      <c r="M11" s="42">
        <f t="shared" si="2"/>
        <v>51.476900446537499</v>
      </c>
      <c r="N11" s="42">
        <f t="shared" si="2"/>
        <v>53.963987971204538</v>
      </c>
      <c r="O11" s="42">
        <f t="shared" si="2"/>
        <v>148.10008141079209</v>
      </c>
      <c r="P11" s="42">
        <f t="shared" si="2"/>
        <v>72.965870352900254</v>
      </c>
      <c r="Q11" s="43"/>
    </row>
    <row r="12" spans="1:18">
      <c r="A12" s="30" t="s">
        <v>28</v>
      </c>
      <c r="B12" s="27" t="s">
        <v>22</v>
      </c>
      <c r="C12" s="46"/>
      <c r="D12" s="46">
        <f t="shared" ref="D12:O12" si="3">D10-D9</f>
        <v>-19536.879999999994</v>
      </c>
      <c r="E12" s="46">
        <f t="shared" si="3"/>
        <v>-334.08999999998923</v>
      </c>
      <c r="F12" s="46">
        <f t="shared" si="3"/>
        <v>-9485.309999999994</v>
      </c>
      <c r="G12" s="46">
        <f t="shared" si="3"/>
        <v>-15011.800000000003</v>
      </c>
      <c r="H12" s="46">
        <f t="shared" si="3"/>
        <v>-8971.4900000000016</v>
      </c>
      <c r="I12" s="46">
        <f t="shared" si="3"/>
        <v>-12371.279999999995</v>
      </c>
      <c r="J12" s="46">
        <f t="shared" si="3"/>
        <v>-8466.3800000000119</v>
      </c>
      <c r="K12" s="46">
        <f t="shared" si="3"/>
        <v>-17521.30000000001</v>
      </c>
      <c r="L12" s="46">
        <f t="shared" si="3"/>
        <v>-27064.929999999997</v>
      </c>
      <c r="M12" s="46">
        <f t="shared" si="3"/>
        <v>-36727.760000000009</v>
      </c>
      <c r="N12" s="46">
        <f t="shared" si="3"/>
        <v>-23650.260000000006</v>
      </c>
      <c r="O12" s="46">
        <f t="shared" si="3"/>
        <v>25004</v>
      </c>
      <c r="P12" s="41">
        <f>D12+E12+F12+G12+H12+I12+J12+K12+L12+M12+N12+O12</f>
        <v>-154137.48000000001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/>
      <c r="D15" s="40">
        <v>6404.6</v>
      </c>
      <c r="E15" s="40">
        <v>6404.6</v>
      </c>
      <c r="F15" s="40">
        <v>6404.6</v>
      </c>
      <c r="G15" s="40">
        <v>6404.6</v>
      </c>
      <c r="H15" s="40">
        <v>6404.6</v>
      </c>
      <c r="I15" s="40">
        <v>6404.6</v>
      </c>
      <c r="J15" s="40">
        <v>6672.4</v>
      </c>
      <c r="K15" s="40">
        <v>6672.4</v>
      </c>
      <c r="L15" s="40">
        <v>7038.35</v>
      </c>
      <c r="M15" s="40">
        <v>10628.16</v>
      </c>
      <c r="N15" s="40">
        <v>7110.76</v>
      </c>
      <c r="O15" s="40">
        <v>7039.91</v>
      </c>
      <c r="P15" s="41">
        <f>K15+L15+M15+N15+O15+J15+I15+H15+G15</f>
        <v>64375.78</v>
      </c>
      <c r="Q15" s="12"/>
    </row>
    <row r="16" spans="1:18" ht="23.25">
      <c r="A16" s="28" t="s">
        <v>31</v>
      </c>
      <c r="B16" s="27"/>
      <c r="C16" s="4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/>
      <c r="D17" s="40">
        <v>3509.61</v>
      </c>
      <c r="E17" s="40">
        <v>5916.83</v>
      </c>
      <c r="F17" s="40">
        <v>6292.74</v>
      </c>
      <c r="G17" s="40">
        <v>3822.1</v>
      </c>
      <c r="H17" s="40">
        <v>4486.41</v>
      </c>
      <c r="I17" s="40">
        <v>5339.84</v>
      </c>
      <c r="J17" s="40">
        <v>5694.28</v>
      </c>
      <c r="K17" s="40">
        <v>4104.93</v>
      </c>
      <c r="L17" s="40">
        <v>3090.29</v>
      </c>
      <c r="M17" s="40">
        <v>5312.68</v>
      </c>
      <c r="N17" s="40">
        <v>3148.15</v>
      </c>
      <c r="O17" s="41">
        <v>9040.19</v>
      </c>
      <c r="P17" s="41">
        <f>K17+L17+M17+N17+O17+J17+I17+H17+G17</f>
        <v>44038.87</v>
      </c>
      <c r="Q17" s="12"/>
    </row>
    <row r="18" spans="1:17" ht="23.25">
      <c r="A18" s="28" t="s">
        <v>33</v>
      </c>
      <c r="B18" s="27"/>
      <c r="C18" s="4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/>
      <c r="D19" s="40">
        <f>D17-D15</f>
        <v>-2894.9900000000002</v>
      </c>
      <c r="E19" s="40">
        <f t="shared" ref="E19:F19" si="5">E17-E15</f>
        <v>-487.77000000000044</v>
      </c>
      <c r="F19" s="40">
        <f t="shared" si="5"/>
        <v>-111.86000000000058</v>
      </c>
      <c r="G19" s="40">
        <f t="shared" ref="G19:O19" si="6">(G18+G17)-(G16+G15)</f>
        <v>-2582.5000000000005</v>
      </c>
      <c r="H19" s="40">
        <f t="shared" si="6"/>
        <v>-1918.1900000000005</v>
      </c>
      <c r="I19" s="40">
        <f t="shared" si="6"/>
        <v>-1064.7600000000002</v>
      </c>
      <c r="J19" s="40">
        <f t="shared" si="6"/>
        <v>-978.11999999999989</v>
      </c>
      <c r="K19" s="40">
        <f t="shared" si="6"/>
        <v>-2567.4699999999993</v>
      </c>
      <c r="L19" s="40">
        <f t="shared" si="6"/>
        <v>-3948.0600000000004</v>
      </c>
      <c r="M19" s="40">
        <f t="shared" si="6"/>
        <v>-5315.48</v>
      </c>
      <c r="N19" s="40">
        <f t="shared" si="6"/>
        <v>-3962.61</v>
      </c>
      <c r="O19" s="40">
        <f t="shared" si="6"/>
        <v>2000.2800000000007</v>
      </c>
      <c r="P19" s="41">
        <f t="shared" si="4"/>
        <v>-20336.91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/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f>D29+E29+F29+G29+H29+I29+J29+K29+L29+M29+N29+O29</f>
        <v>0</v>
      </c>
      <c r="Q29" s="12"/>
    </row>
    <row r="30" spans="1:17" ht="22.5">
      <c r="A30" s="56" t="s">
        <v>65</v>
      </c>
      <c r="B30" s="27" t="s">
        <v>22</v>
      </c>
      <c r="C30" s="4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D30+E30+F30+G30+H30+I30+J30+K30+L30+M30+N30+O30</f>
        <v>0</v>
      </c>
      <c r="Q30" s="12"/>
    </row>
    <row r="31" spans="1:17">
      <c r="A31" s="56" t="s">
        <v>28</v>
      </c>
      <c r="B31" s="27" t="s">
        <v>22</v>
      </c>
      <c r="C31" s="40"/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0</v>
      </c>
      <c r="L31" s="40">
        <f t="shared" si="8"/>
        <v>0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P30-P29</f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/>
      <c r="D34" s="42">
        <f>D35/1347.98</f>
        <v>36.050000741850766</v>
      </c>
      <c r="E34" s="42">
        <f t="shared" ref="E34:H34" si="9">E35/1347.98</f>
        <v>39.73000341251354</v>
      </c>
      <c r="F34" s="42">
        <f t="shared" si="9"/>
        <v>29.650002225552306</v>
      </c>
      <c r="G34" s="42">
        <f t="shared" si="9"/>
        <v>21.849997774447694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f t="shared" si="10"/>
        <v>0</v>
      </c>
      <c r="M34" s="42">
        <f t="shared" si="10"/>
        <v>12.2</v>
      </c>
      <c r="N34" s="42">
        <f t="shared" si="10"/>
        <v>24.86</v>
      </c>
      <c r="O34" s="42">
        <f t="shared" si="10"/>
        <v>30.93</v>
      </c>
      <c r="P34" s="41">
        <f>D34+E34+F34+G34+H34+I34+J34+K34+L34+M34+N34+O34</f>
        <v>195.2700041543643</v>
      </c>
      <c r="Q34" s="43"/>
    </row>
    <row r="35" spans="1:17" ht="50.25" customHeight="1">
      <c r="A35" s="28" t="s">
        <v>66</v>
      </c>
      <c r="B35" s="27" t="s">
        <v>22</v>
      </c>
      <c r="C35" s="42"/>
      <c r="D35" s="42">
        <v>48594.68</v>
      </c>
      <c r="E35" s="42">
        <v>53555.25</v>
      </c>
      <c r="F35" s="42">
        <v>39967.61</v>
      </c>
      <c r="G35" s="42">
        <v>29453.360000000001</v>
      </c>
      <c r="H35" s="42">
        <v>0</v>
      </c>
      <c r="I35" s="42">
        <v>4476.8599999999997</v>
      </c>
      <c r="J35" s="42">
        <v>4476.8599999999997</v>
      </c>
      <c r="K35" s="42">
        <v>0</v>
      </c>
      <c r="L35" s="42">
        <v>0</v>
      </c>
      <c r="M35" s="42">
        <v>17385</v>
      </c>
      <c r="N35" s="42">
        <v>35425.5</v>
      </c>
      <c r="O35" s="43">
        <v>44075.25</v>
      </c>
      <c r="P35" s="41">
        <f>D35+E35+F35+G35+H35+I35+J35+K35+L35+M35+N35+O35</f>
        <v>277410.36999999994</v>
      </c>
      <c r="Q35" s="43"/>
    </row>
    <row r="36" spans="1:17" ht="23.25">
      <c r="A36" s="28" t="s">
        <v>40</v>
      </c>
      <c r="B36" s="27" t="s">
        <v>22</v>
      </c>
      <c r="C36" s="42"/>
      <c r="D36" s="42">
        <v>31874.75</v>
      </c>
      <c r="E36" s="42">
        <v>31874.75</v>
      </c>
      <c r="F36" s="42">
        <v>31874.75</v>
      </c>
      <c r="G36" s="42">
        <v>31874.75</v>
      </c>
      <c r="H36" s="42">
        <v>28406.49</v>
      </c>
      <c r="I36" s="42">
        <v>31874.75</v>
      </c>
      <c r="J36" s="42">
        <v>35106.620000000003</v>
      </c>
      <c r="K36" s="42">
        <v>35106.620000000003</v>
      </c>
      <c r="L36" s="42">
        <v>37032.080000000002</v>
      </c>
      <c r="M36" s="42">
        <v>56908.09</v>
      </c>
      <c r="N36" s="42">
        <v>37413.07</v>
      </c>
      <c r="O36" s="42">
        <v>37040.29</v>
      </c>
      <c r="P36" s="41">
        <f>D36+E36+F36+G36+H36+I36+J36+K36+L36+M36+N36+O36</f>
        <v>426387.01</v>
      </c>
      <c r="Q36" s="43"/>
    </row>
    <row r="37" spans="1:17">
      <c r="A37" s="15" t="s">
        <v>41</v>
      </c>
      <c r="B37" s="27" t="s">
        <v>22</v>
      </c>
      <c r="C37" s="42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/>
      <c r="D38" s="42">
        <v>17538.54</v>
      </c>
      <c r="E38" s="42">
        <v>30167.56</v>
      </c>
      <c r="F38" s="42">
        <v>23974.19</v>
      </c>
      <c r="G38" s="42">
        <v>21208.39</v>
      </c>
      <c r="H38" s="42">
        <v>22987.8</v>
      </c>
      <c r="I38" s="42">
        <v>22703.58</v>
      </c>
      <c r="J38" s="42">
        <v>28945.119999999999</v>
      </c>
      <c r="K38" s="42">
        <v>21989.19</v>
      </c>
      <c r="L38" s="42">
        <v>17808.990000000002</v>
      </c>
      <c r="M38" s="42">
        <v>25701.97</v>
      </c>
      <c r="N38" s="42">
        <v>21986.25</v>
      </c>
      <c r="O38" s="43">
        <v>58888.57</v>
      </c>
      <c r="P38" s="41">
        <f>D38+E38+F38+G38+H38+I38+J38+K38+L38+M38+N38+O38</f>
        <v>313900.14999999997</v>
      </c>
      <c r="Q38" s="43"/>
    </row>
    <row r="39" spans="1:17">
      <c r="A39" s="15" t="s">
        <v>43</v>
      </c>
      <c r="B39" s="27"/>
      <c r="C39" s="42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/>
      <c r="D40" s="42">
        <f>(D38+D39)-(D36+D37)</f>
        <v>-14336.21</v>
      </c>
      <c r="E40" s="42">
        <f t="shared" ref="E40:F40" si="12">(E38+E39)-(E36+E37)</f>
        <v>-1707.1899999999987</v>
      </c>
      <c r="F40" s="42">
        <f t="shared" si="12"/>
        <v>-7900.5600000000013</v>
      </c>
      <c r="G40" s="42">
        <f t="shared" ref="G40:O40" si="13">(G39+G38)-(G37+G36)</f>
        <v>-10666.36</v>
      </c>
      <c r="H40" s="42">
        <f t="shared" si="13"/>
        <v>-5418.6900000000023</v>
      </c>
      <c r="I40" s="42">
        <f t="shared" si="13"/>
        <v>-9171.1699999999983</v>
      </c>
      <c r="J40" s="42">
        <f t="shared" si="13"/>
        <v>-6161.5000000000036</v>
      </c>
      <c r="K40" s="42">
        <f t="shared" si="13"/>
        <v>-13117.430000000004</v>
      </c>
      <c r="L40" s="42">
        <f t="shared" si="13"/>
        <v>-19223.09</v>
      </c>
      <c r="M40" s="42">
        <f t="shared" si="13"/>
        <v>-31206.119999999995</v>
      </c>
      <c r="N40" s="42">
        <f t="shared" si="13"/>
        <v>-15426.82</v>
      </c>
      <c r="O40" s="42">
        <f t="shared" si="13"/>
        <v>21848.28</v>
      </c>
      <c r="P40" s="41">
        <f>D40+E40+F40+G40+H40+I40+J40+K40+L40+M40+N40+O40</f>
        <v>-112486.86000000002</v>
      </c>
      <c r="Q40" s="43"/>
    </row>
    <row r="41" spans="1:17">
      <c r="A41" s="29" t="s">
        <v>44</v>
      </c>
      <c r="B41" s="27" t="s">
        <v>22</v>
      </c>
      <c r="C41" s="42"/>
      <c r="D41" s="42">
        <f t="shared" ref="D41:O41" si="14">(D36+D37)-D35</f>
        <v>-16719.93</v>
      </c>
      <c r="E41" s="42">
        <f t="shared" si="14"/>
        <v>-21680.5</v>
      </c>
      <c r="F41" s="42">
        <f t="shared" si="14"/>
        <v>-8092.8600000000006</v>
      </c>
      <c r="G41" s="42">
        <f t="shared" si="14"/>
        <v>2421.3899999999994</v>
      </c>
      <c r="H41" s="42">
        <f t="shared" si="14"/>
        <v>28406.49</v>
      </c>
      <c r="I41" s="42">
        <f t="shared" si="14"/>
        <v>27397.89</v>
      </c>
      <c r="J41" s="42">
        <f t="shared" si="14"/>
        <v>30629.760000000002</v>
      </c>
      <c r="K41" s="42">
        <f t="shared" si="14"/>
        <v>35106.620000000003</v>
      </c>
      <c r="L41" s="42">
        <f t="shared" si="14"/>
        <v>37032.080000000002</v>
      </c>
      <c r="M41" s="42">
        <f t="shared" si="14"/>
        <v>39523.089999999997</v>
      </c>
      <c r="N41" s="42">
        <f t="shared" si="14"/>
        <v>1987.5699999999997</v>
      </c>
      <c r="O41" s="42">
        <f t="shared" si="14"/>
        <v>-7034.9599999999991</v>
      </c>
      <c r="P41" s="41">
        <f>D41+E41+F41+G41+H41+I41+J41+K41+L41+M41+N41+O41</f>
        <v>148976.64000000004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/>
      <c r="D43" s="40">
        <f>D44/25.81</f>
        <v>167.00000000000003</v>
      </c>
      <c r="E43" s="40">
        <f t="shared" ref="E43:I43" si="15">E44/25.81</f>
        <v>169.00000000000003</v>
      </c>
      <c r="F43" s="40">
        <f t="shared" si="15"/>
        <v>141</v>
      </c>
      <c r="G43" s="40">
        <f t="shared" si="15"/>
        <v>139</v>
      </c>
      <c r="H43" s="40">
        <f t="shared" si="15"/>
        <v>161</v>
      </c>
      <c r="I43" s="40">
        <f t="shared" si="15"/>
        <v>170</v>
      </c>
      <c r="J43" s="40">
        <f>J44/26.64</f>
        <v>184</v>
      </c>
      <c r="K43" s="40">
        <f t="shared" ref="K43:O43" si="16">K44/26.64</f>
        <v>143</v>
      </c>
      <c r="L43" s="40">
        <f t="shared" si="16"/>
        <v>115</v>
      </c>
      <c r="M43" s="40">
        <f t="shared" si="16"/>
        <v>413.99999999999994</v>
      </c>
      <c r="N43" s="40">
        <f t="shared" si="16"/>
        <v>231</v>
      </c>
      <c r="O43" s="40">
        <f t="shared" si="16"/>
        <v>200</v>
      </c>
      <c r="P43" s="41">
        <f>D43+E43+F43+G43+H43+I43+J43+K43+L43+M43+N43+O43</f>
        <v>2234</v>
      </c>
      <c r="Q43" s="41"/>
    </row>
    <row r="44" spans="1:17" ht="45.75">
      <c r="A44" s="28" t="s">
        <v>67</v>
      </c>
      <c r="B44" s="11" t="s">
        <v>22</v>
      </c>
      <c r="C44" s="40"/>
      <c r="D44" s="40">
        <v>4310.2700000000004</v>
      </c>
      <c r="E44" s="40">
        <v>4361.8900000000003</v>
      </c>
      <c r="F44" s="40">
        <v>3639.21</v>
      </c>
      <c r="G44" s="40">
        <v>3587.59</v>
      </c>
      <c r="H44" s="40">
        <v>4155.41</v>
      </c>
      <c r="I44" s="40">
        <v>4387.7</v>
      </c>
      <c r="J44" s="40">
        <v>4901.76</v>
      </c>
      <c r="K44" s="40">
        <v>3809.52</v>
      </c>
      <c r="L44" s="40">
        <v>3063.6</v>
      </c>
      <c r="M44" s="40">
        <v>11028.96</v>
      </c>
      <c r="N44" s="40">
        <v>6153.84</v>
      </c>
      <c r="O44" s="41">
        <v>5328</v>
      </c>
      <c r="P44" s="41">
        <f>D44+E44+F44+G44+H44+I44+J44+K44+L44+M44+N44+O44</f>
        <v>58727.75</v>
      </c>
      <c r="Q44" s="41"/>
    </row>
    <row r="45" spans="1:17" ht="23.25">
      <c r="A45" s="28" t="s">
        <v>48</v>
      </c>
      <c r="B45" s="11" t="s">
        <v>22</v>
      </c>
      <c r="C45" s="40"/>
      <c r="D45" s="40">
        <v>3337.24</v>
      </c>
      <c r="E45" s="40">
        <v>1525.38</v>
      </c>
      <c r="F45" s="40">
        <v>3184.96</v>
      </c>
      <c r="G45" s="40">
        <v>3159.15</v>
      </c>
      <c r="H45" s="40">
        <v>3122.13</v>
      </c>
      <c r="I45" s="40">
        <v>3644.38</v>
      </c>
      <c r="J45" s="40">
        <v>3710.97</v>
      </c>
      <c r="K45" s="40">
        <v>3710.97</v>
      </c>
      <c r="L45" s="40">
        <v>4891.1400000000003</v>
      </c>
      <c r="M45" s="40">
        <v>6621.83</v>
      </c>
      <c r="N45" s="40">
        <v>5559.8</v>
      </c>
      <c r="O45" s="41">
        <v>6414.94</v>
      </c>
      <c r="P45" s="41">
        <f>D45+E45+F45+G45+H45+I45+J45+K45+L45+M45+N45+O45</f>
        <v>48882.890000000007</v>
      </c>
      <c r="Q45" s="41"/>
    </row>
    <row r="46" spans="1:17" ht="23.25">
      <c r="A46" s="28" t="s">
        <v>49</v>
      </c>
      <c r="B46" s="11" t="s">
        <v>22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/>
      <c r="D47" s="40">
        <v>1443.82</v>
      </c>
      <c r="E47" s="40">
        <v>3105.44</v>
      </c>
      <c r="F47" s="40">
        <v>1924.14</v>
      </c>
      <c r="G47" s="40">
        <v>1714.61</v>
      </c>
      <c r="H47" s="40">
        <v>1803.26</v>
      </c>
      <c r="I47" s="40">
        <v>1903.94</v>
      </c>
      <c r="J47" s="40">
        <v>2636.63</v>
      </c>
      <c r="K47" s="40">
        <v>2212.69</v>
      </c>
      <c r="L47" s="40">
        <v>1737.1</v>
      </c>
      <c r="M47" s="40">
        <v>6304.66</v>
      </c>
      <c r="N47" s="40">
        <v>2101.2399999999998</v>
      </c>
      <c r="O47" s="41">
        <v>7491.06</v>
      </c>
      <c r="P47" s="41">
        <f>D47+E47+F47+G47+H47+I47+J47+K47+L47+M47+N47+O47</f>
        <v>34378.589999999997</v>
      </c>
      <c r="Q47" s="41"/>
    </row>
    <row r="48" spans="1:17">
      <c r="A48" s="15" t="s">
        <v>51</v>
      </c>
      <c r="B48" s="11" t="s">
        <v>22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/>
      <c r="D49" s="40">
        <f>(D47+D48)-(D45+D46)</f>
        <v>-1893.4199999999998</v>
      </c>
      <c r="E49" s="40">
        <f t="shared" ref="E49:F49" si="18">(E47+E48)-(E45+E46)</f>
        <v>1580.06</v>
      </c>
      <c r="F49" s="40">
        <f t="shared" si="18"/>
        <v>-1260.82</v>
      </c>
      <c r="G49" s="40">
        <f t="shared" ref="G49:O49" si="19">(G48+G47)-(G46+G45)</f>
        <v>-1444.5400000000002</v>
      </c>
      <c r="H49" s="40">
        <f t="shared" si="19"/>
        <v>-1318.8700000000001</v>
      </c>
      <c r="I49" s="40">
        <f t="shared" si="19"/>
        <v>-1740.44</v>
      </c>
      <c r="J49" s="40">
        <f t="shared" si="19"/>
        <v>-1074.3399999999997</v>
      </c>
      <c r="K49" s="40">
        <f t="shared" si="19"/>
        <v>-1498.2799999999997</v>
      </c>
      <c r="L49" s="40">
        <f t="shared" si="19"/>
        <v>-3154.0400000000004</v>
      </c>
      <c r="M49" s="40">
        <f t="shared" si="19"/>
        <v>-317.17000000000007</v>
      </c>
      <c r="N49" s="40">
        <f t="shared" si="19"/>
        <v>-3458.5600000000004</v>
      </c>
      <c r="O49" s="40">
        <f t="shared" si="19"/>
        <v>1076.1200000000008</v>
      </c>
      <c r="P49" s="41">
        <f>D49+E49+F49+G49+H49+I49+J49+K49+L49+M49+N49+O49</f>
        <v>-14504.300000000001</v>
      </c>
      <c r="Q49" s="41"/>
    </row>
    <row r="50" spans="1:17">
      <c r="A50" s="29" t="s">
        <v>44</v>
      </c>
      <c r="B50" s="11" t="s">
        <v>22</v>
      </c>
      <c r="C50" s="40"/>
      <c r="D50" s="40">
        <f t="shared" ref="D50:O50" si="20">(D46+D45)-D44</f>
        <v>-973.03000000000065</v>
      </c>
      <c r="E50" s="40">
        <f t="shared" si="20"/>
        <v>-2836.51</v>
      </c>
      <c r="F50" s="40">
        <f t="shared" si="20"/>
        <v>-454.25</v>
      </c>
      <c r="G50" s="40">
        <f t="shared" si="20"/>
        <v>-428.44000000000005</v>
      </c>
      <c r="H50" s="40">
        <f t="shared" si="20"/>
        <v>-1033.2799999999997</v>
      </c>
      <c r="I50" s="40">
        <f t="shared" si="20"/>
        <v>-743.31999999999971</v>
      </c>
      <c r="J50" s="40">
        <f t="shared" si="20"/>
        <v>-1190.7900000000004</v>
      </c>
      <c r="K50" s="40">
        <f t="shared" si="20"/>
        <v>-98.550000000000182</v>
      </c>
      <c r="L50" s="40">
        <f t="shared" si="20"/>
        <v>1827.5400000000004</v>
      </c>
      <c r="M50" s="40">
        <f t="shared" si="20"/>
        <v>-4407.1299999999992</v>
      </c>
      <c r="N50" s="40">
        <f t="shared" si="20"/>
        <v>-594.04</v>
      </c>
      <c r="O50" s="40">
        <f t="shared" si="20"/>
        <v>1086.9399999999996</v>
      </c>
      <c r="P50" s="41">
        <f>D50+E50+F50+G50+H50+I50+J50+K50+L50+M50+N50+O50</f>
        <v>-9844.86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/>
      <c r="D52" s="42">
        <f>D53/5.94</f>
        <v>167</v>
      </c>
      <c r="E52" s="42">
        <f t="shared" ref="E52:I52" si="21">E53/5.94</f>
        <v>169</v>
      </c>
      <c r="F52" s="42">
        <f t="shared" si="21"/>
        <v>140.99999999999997</v>
      </c>
      <c r="G52" s="42">
        <f t="shared" si="21"/>
        <v>138.99999999999997</v>
      </c>
      <c r="H52" s="42">
        <f t="shared" si="21"/>
        <v>161</v>
      </c>
      <c r="I52" s="42">
        <f t="shared" si="21"/>
        <v>169.99999999999997</v>
      </c>
      <c r="J52" s="42">
        <f>J53/6.18</f>
        <v>184</v>
      </c>
      <c r="K52" s="42">
        <f t="shared" ref="K52:N52" si="22">K53/6.18</f>
        <v>143</v>
      </c>
      <c r="L52" s="42">
        <f t="shared" si="22"/>
        <v>115.00000000000001</v>
      </c>
      <c r="M52" s="42">
        <f t="shared" si="22"/>
        <v>414</v>
      </c>
      <c r="N52" s="42">
        <f t="shared" si="22"/>
        <v>231</v>
      </c>
      <c r="O52" s="42">
        <f>O53/6.18</f>
        <v>200</v>
      </c>
      <c r="P52" s="41">
        <f>D52+E52+F52+G52+H52+I52+J52+K52+L52+M52+N52+O52</f>
        <v>2234</v>
      </c>
      <c r="Q52" s="43"/>
    </row>
    <row r="53" spans="1:17" ht="45.75">
      <c r="A53" s="28" t="s">
        <v>68</v>
      </c>
      <c r="B53" s="11" t="s">
        <v>22</v>
      </c>
      <c r="C53" s="42"/>
      <c r="D53" s="42">
        <v>991.98</v>
      </c>
      <c r="E53" s="42">
        <v>1003.86</v>
      </c>
      <c r="F53" s="42">
        <v>837.54</v>
      </c>
      <c r="G53" s="42">
        <v>825.66</v>
      </c>
      <c r="H53" s="42">
        <v>956.34</v>
      </c>
      <c r="I53" s="42">
        <v>1009.8</v>
      </c>
      <c r="J53" s="42">
        <v>1137.1199999999999</v>
      </c>
      <c r="K53" s="42">
        <v>883.74</v>
      </c>
      <c r="L53" s="42">
        <v>710.7</v>
      </c>
      <c r="M53" s="42">
        <v>2558.52</v>
      </c>
      <c r="N53" s="42">
        <v>1427.58</v>
      </c>
      <c r="O53" s="43">
        <v>1236</v>
      </c>
      <c r="P53" s="41">
        <f>D53+E53+F53+G53+H53+I53+J53+K53+L53+M53+N53+O53</f>
        <v>13578.84</v>
      </c>
      <c r="Q53" s="43"/>
    </row>
    <row r="54" spans="1:17">
      <c r="A54" s="15" t="s">
        <v>52</v>
      </c>
      <c r="B54" s="11" t="s">
        <v>22</v>
      </c>
      <c r="C54" s="42"/>
      <c r="D54" s="42">
        <v>768.07</v>
      </c>
      <c r="E54" s="42">
        <v>345.88</v>
      </c>
      <c r="F54" s="42">
        <v>733.02</v>
      </c>
      <c r="G54" s="42">
        <v>727.08</v>
      </c>
      <c r="H54" s="42">
        <v>719.07</v>
      </c>
      <c r="I54" s="42">
        <v>838.75</v>
      </c>
      <c r="J54" s="42">
        <v>860.87</v>
      </c>
      <c r="K54" s="42">
        <v>860.87</v>
      </c>
      <c r="L54" s="42">
        <v>1134.6400000000001</v>
      </c>
      <c r="M54" s="42">
        <v>1533.21</v>
      </c>
      <c r="N54" s="42">
        <v>1289.76</v>
      </c>
      <c r="O54" s="43">
        <v>1488.14</v>
      </c>
      <c r="P54" s="41">
        <f>D54+E54+F54+G54+H54+I54+J54+K54+L54+M54+N54+O54</f>
        <v>11299.36</v>
      </c>
      <c r="Q54" s="43"/>
    </row>
    <row r="55" spans="1:17">
      <c r="A55" s="15" t="s">
        <v>53</v>
      </c>
      <c r="B55" s="11"/>
      <c r="C55" s="42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/>
      <c r="D56" s="42">
        <v>355.81</v>
      </c>
      <c r="E56" s="42">
        <v>626.69000000000005</v>
      </c>
      <c r="F56" s="42">
        <v>520.95000000000005</v>
      </c>
      <c r="G56" s="42">
        <v>408.68</v>
      </c>
      <c r="H56" s="42">
        <v>403.33</v>
      </c>
      <c r="I56" s="42">
        <v>443.84</v>
      </c>
      <c r="J56" s="42">
        <v>608.45000000000005</v>
      </c>
      <c r="K56" s="42">
        <v>522.75</v>
      </c>
      <c r="L56" s="42">
        <v>394.9</v>
      </c>
      <c r="M56" s="42">
        <v>1644.22</v>
      </c>
      <c r="N56" s="42">
        <v>487.49</v>
      </c>
      <c r="O56" s="43">
        <v>1567.46</v>
      </c>
      <c r="P56" s="41">
        <f>D56+E56+F56+G56+H56+I56+J56+K56+L56+M56+N56+O56</f>
        <v>7984.57</v>
      </c>
      <c r="Q56" s="43"/>
    </row>
    <row r="57" spans="1:17">
      <c r="A57" s="16" t="s">
        <v>55</v>
      </c>
      <c r="B57" s="13"/>
      <c r="C57" s="43"/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/>
      <c r="D58" s="43">
        <f>(D56+D57)-(D54+D55)</f>
        <v>-412.26000000000005</v>
      </c>
      <c r="E58" s="43">
        <f t="shared" ref="E58:F58" si="23">(E56+E57)-(E54+E55)</f>
        <v>280.81000000000006</v>
      </c>
      <c r="F58" s="43">
        <f t="shared" si="23"/>
        <v>-212.06999999999994</v>
      </c>
      <c r="G58" s="43">
        <f t="shared" ref="G58:O58" si="24">(G57+G56)-(G55+G54)</f>
        <v>-318.40000000000003</v>
      </c>
      <c r="H58" s="43">
        <f t="shared" si="24"/>
        <v>-315.74000000000007</v>
      </c>
      <c r="I58" s="43">
        <f t="shared" si="24"/>
        <v>-394.91</v>
      </c>
      <c r="J58" s="43">
        <f t="shared" si="24"/>
        <v>-252.41999999999996</v>
      </c>
      <c r="K58" s="43">
        <f t="shared" si="24"/>
        <v>-338.12</v>
      </c>
      <c r="L58" s="43">
        <f t="shared" si="24"/>
        <v>-739.74000000000012</v>
      </c>
      <c r="M58" s="43">
        <f t="shared" si="24"/>
        <v>111.00999999999999</v>
      </c>
      <c r="N58" s="43">
        <f t="shared" si="24"/>
        <v>-802.27</v>
      </c>
      <c r="O58" s="43">
        <f t="shared" si="24"/>
        <v>79.319999999999936</v>
      </c>
      <c r="P58" s="41">
        <f>D58+E58+F58+G58+H58+I58+J58+K58+L58+M58+N58+O58</f>
        <v>-3314.79</v>
      </c>
      <c r="Q58" s="43"/>
    </row>
    <row r="59" spans="1:17">
      <c r="A59" s="29" t="s">
        <v>44</v>
      </c>
      <c r="B59" s="13" t="s">
        <v>22</v>
      </c>
      <c r="C59" s="43"/>
      <c r="D59" s="43">
        <f t="shared" ref="D59:O59" si="25">(D54+D55)-D53</f>
        <v>-223.90999999999997</v>
      </c>
      <c r="E59" s="43">
        <f t="shared" si="25"/>
        <v>-657.98</v>
      </c>
      <c r="F59" s="43">
        <f t="shared" si="25"/>
        <v>-104.51999999999998</v>
      </c>
      <c r="G59" s="43">
        <f t="shared" si="25"/>
        <v>-98.579999999999927</v>
      </c>
      <c r="H59" s="43">
        <f t="shared" si="25"/>
        <v>-237.26999999999998</v>
      </c>
      <c r="I59" s="43">
        <f t="shared" si="25"/>
        <v>-171.04999999999995</v>
      </c>
      <c r="J59" s="43">
        <f t="shared" si="25"/>
        <v>-276.24999999999989</v>
      </c>
      <c r="K59" s="43">
        <f t="shared" si="25"/>
        <v>-22.870000000000005</v>
      </c>
      <c r="L59" s="43">
        <f t="shared" si="25"/>
        <v>423.94000000000005</v>
      </c>
      <c r="M59" s="43">
        <f t="shared" si="25"/>
        <v>-1025.31</v>
      </c>
      <c r="N59" s="43">
        <f t="shared" si="25"/>
        <v>-137.81999999999994</v>
      </c>
      <c r="O59" s="43">
        <f t="shared" si="25"/>
        <v>252.1400000000001</v>
      </c>
      <c r="P59" s="41">
        <f>D59+E59+F59+G59+H59+I59+J59+K59+L59+M59+N59+O59</f>
        <v>-2279.4799999999987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/>
      <c r="D61" s="41">
        <v>3356.74</v>
      </c>
      <c r="E61" s="41">
        <v>3356.74</v>
      </c>
      <c r="F61" s="41">
        <v>3356.74</v>
      </c>
      <c r="G61" s="41">
        <v>3356.74</v>
      </c>
      <c r="H61" s="41">
        <v>3356.74</v>
      </c>
      <c r="I61" s="41">
        <v>3356.74</v>
      </c>
      <c r="J61" s="41">
        <v>3356.74</v>
      </c>
      <c r="K61" s="41">
        <v>3356.74</v>
      </c>
      <c r="L61" s="41">
        <v>3356.74</v>
      </c>
      <c r="M61" s="41">
        <v>3356.74</v>
      </c>
      <c r="N61" s="41">
        <v>3356.74</v>
      </c>
      <c r="O61" s="41">
        <v>3356.74</v>
      </c>
      <c r="P61" s="41">
        <f>D61+E61+F61+G61+H61+I61+J61+K61+L61+M61+N61+O61</f>
        <v>40280.879999999983</v>
      </c>
      <c r="Q61" s="12"/>
    </row>
    <row r="62" spans="1:17">
      <c r="A62" s="16" t="s">
        <v>57</v>
      </c>
      <c r="B62" s="13" t="s">
        <v>22</v>
      </c>
      <c r="C62" s="41"/>
      <c r="D62" s="41">
        <v>3384.93</v>
      </c>
      <c r="E62" s="41">
        <v>3996.5</v>
      </c>
      <c r="F62" s="41">
        <v>3246.48</v>
      </c>
      <c r="G62" s="41">
        <v>17280.34</v>
      </c>
      <c r="H62" s="41">
        <v>5875.42</v>
      </c>
      <c r="I62" s="41">
        <v>8374.31</v>
      </c>
      <c r="J62" s="41">
        <v>3981.39</v>
      </c>
      <c r="K62" s="41">
        <v>5566.12</v>
      </c>
      <c r="L62" s="41">
        <v>11110.85</v>
      </c>
      <c r="M62" s="41">
        <v>6021.13</v>
      </c>
      <c r="N62" s="41">
        <v>21495.72</v>
      </c>
      <c r="O62" s="41">
        <v>10544.95</v>
      </c>
      <c r="P62" s="41">
        <f>D62+E62+F62+G62+H62+I62+J62+K62+L62+M62+N62+O62</f>
        <v>100878.14</v>
      </c>
      <c r="Q62" s="12"/>
    </row>
    <row r="63" spans="1:17">
      <c r="A63" s="16" t="s">
        <v>58</v>
      </c>
      <c r="B63" s="13"/>
      <c r="C63" s="41"/>
      <c r="D63" s="41">
        <f>D62+D61</f>
        <v>6741.67</v>
      </c>
      <c r="E63" s="41">
        <f t="shared" ref="E63:O63" si="26">E62+E61</f>
        <v>7353.24</v>
      </c>
      <c r="F63" s="41">
        <f t="shared" si="26"/>
        <v>6603.2199999999993</v>
      </c>
      <c r="G63" s="41">
        <f t="shared" si="26"/>
        <v>20637.080000000002</v>
      </c>
      <c r="H63" s="41">
        <f t="shared" si="26"/>
        <v>9232.16</v>
      </c>
      <c r="I63" s="41">
        <f t="shared" si="26"/>
        <v>11731.05</v>
      </c>
      <c r="J63" s="41">
        <f t="shared" si="26"/>
        <v>7338.1299999999992</v>
      </c>
      <c r="K63" s="41">
        <f t="shared" si="26"/>
        <v>8922.86</v>
      </c>
      <c r="L63" s="41">
        <f t="shared" si="26"/>
        <v>14467.59</v>
      </c>
      <c r="M63" s="41">
        <f t="shared" si="26"/>
        <v>9377.869999999999</v>
      </c>
      <c r="N63" s="41">
        <f t="shared" si="26"/>
        <v>24852.46</v>
      </c>
      <c r="O63" s="41">
        <f t="shared" si="26"/>
        <v>13901.69</v>
      </c>
      <c r="P63" s="41">
        <f>D63+E63+F63+G63+H63+I63+J63+K63+L63+M63+N63+O63</f>
        <v>141159.01999999999</v>
      </c>
      <c r="Q63" s="12"/>
    </row>
    <row r="64" spans="1:17" ht="22.5">
      <c r="A64" s="33" t="s">
        <v>59</v>
      </c>
      <c r="B64" s="13" t="s">
        <v>22</v>
      </c>
      <c r="C64" s="41"/>
      <c r="D64" s="41">
        <f t="shared" ref="D64:O64" si="27">D41+D50+D59</f>
        <v>-17916.87</v>
      </c>
      <c r="E64" s="41">
        <f t="shared" si="27"/>
        <v>-25174.99</v>
      </c>
      <c r="F64" s="41">
        <f t="shared" si="27"/>
        <v>-8651.630000000001</v>
      </c>
      <c r="G64" s="41">
        <f t="shared" si="27"/>
        <v>1894.3699999999994</v>
      </c>
      <c r="H64" s="41">
        <f t="shared" si="27"/>
        <v>27135.940000000002</v>
      </c>
      <c r="I64" s="41">
        <f t="shared" si="27"/>
        <v>26483.52</v>
      </c>
      <c r="J64" s="41">
        <f t="shared" si="27"/>
        <v>29162.720000000001</v>
      </c>
      <c r="K64" s="41">
        <f t="shared" si="27"/>
        <v>34985.199999999997</v>
      </c>
      <c r="L64" s="41">
        <f t="shared" si="27"/>
        <v>39283.560000000005</v>
      </c>
      <c r="M64" s="41">
        <f t="shared" si="27"/>
        <v>34090.65</v>
      </c>
      <c r="N64" s="41">
        <f t="shared" si="27"/>
        <v>1255.7099999999998</v>
      </c>
      <c r="O64" s="41">
        <f t="shared" si="27"/>
        <v>-5695.8799999999992</v>
      </c>
      <c r="P64" s="41">
        <f>D64+E64+F64+G64+H64+I64+J64+K64+L64+M64+N64+O64</f>
        <v>136852.29999999999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5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P64+P15+P29-P63+P12</f>
        <v>-94068.420000000013</v>
      </c>
      <c r="Q66" s="62"/>
    </row>
    <row r="67" spans="1:17" ht="22.5">
      <c r="A67" s="33" t="s">
        <v>70</v>
      </c>
      <c r="B67" s="13" t="s">
        <v>22</v>
      </c>
      <c r="C67" s="5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f>P64+P15+P29-P63</f>
        <v>60069.06</v>
      </c>
      <c r="Q67" s="62"/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A48" workbookViewId="0">
      <selection activeCell="M70" sqref="M70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67"/>
      <c r="B1" s="67"/>
      <c r="C1" s="2"/>
      <c r="D1" s="67"/>
      <c r="E1" s="67"/>
      <c r="F1" s="67"/>
      <c r="G1" s="67"/>
      <c r="H1" s="67"/>
      <c r="I1" s="67"/>
      <c r="J1" s="67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68"/>
      <c r="C2" s="3"/>
      <c r="D2" s="3"/>
      <c r="E2" s="3"/>
      <c r="F2" s="3"/>
      <c r="G2" s="3"/>
      <c r="H2" s="3"/>
      <c r="I2" s="3"/>
      <c r="J2" s="3"/>
      <c r="K2" s="68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73</v>
      </c>
      <c r="B4" s="6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6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1551.3</v>
      </c>
      <c r="E7" s="42">
        <v>1551.3</v>
      </c>
      <c r="F7" s="42">
        <v>1551.3</v>
      </c>
      <c r="G7" s="42">
        <v>1551.3</v>
      </c>
      <c r="H7" s="42">
        <v>1551.3</v>
      </c>
      <c r="I7" s="42">
        <v>1551.3</v>
      </c>
      <c r="J7" s="42">
        <v>1551.3</v>
      </c>
      <c r="K7" s="42">
        <v>1551.3</v>
      </c>
      <c r="L7" s="42">
        <v>1551.3</v>
      </c>
      <c r="M7" s="42">
        <v>1551.3</v>
      </c>
      <c r="N7" s="42">
        <v>1551.3</v>
      </c>
      <c r="O7" s="42">
        <v>1551.3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6.5</v>
      </c>
      <c r="E8" s="45">
        <v>6.5</v>
      </c>
      <c r="F8" s="45">
        <v>6.5</v>
      </c>
      <c r="G8" s="45">
        <v>6.5</v>
      </c>
      <c r="H8" s="45">
        <v>6.5</v>
      </c>
      <c r="I8" s="45">
        <v>6.5</v>
      </c>
      <c r="J8" s="45">
        <v>6.5</v>
      </c>
      <c r="K8" s="45">
        <v>6.5</v>
      </c>
      <c r="L8" s="45">
        <v>6.5</v>
      </c>
      <c r="M8" s="45">
        <v>6.5</v>
      </c>
      <c r="N8" s="45">
        <v>6.5</v>
      </c>
      <c r="O8" s="45">
        <v>6.5</v>
      </c>
      <c r="P8" s="44"/>
      <c r="Q8" s="44"/>
    </row>
    <row r="9" spans="1:18">
      <c r="A9" s="15" t="s">
        <v>23</v>
      </c>
      <c r="B9" s="11" t="s">
        <v>22</v>
      </c>
      <c r="C9" s="42">
        <v>120312.42</v>
      </c>
      <c r="D9" s="42">
        <f>D15+D16+D21+D25+D29++D36+D37++D45+D46+D54+D55</f>
        <v>42384.659999999996</v>
      </c>
      <c r="E9" s="42">
        <f t="shared" ref="E9:O9" si="0">E15+E16+E21+E25+E29++E36+E37++E45+E46+E54+E55</f>
        <v>40150.609999999993</v>
      </c>
      <c r="F9" s="42">
        <f t="shared" si="0"/>
        <v>42197.329999999994</v>
      </c>
      <c r="G9" s="42">
        <f t="shared" si="0"/>
        <v>42165.58</v>
      </c>
      <c r="H9" s="42">
        <f t="shared" si="0"/>
        <v>38652.29</v>
      </c>
      <c r="I9" s="42">
        <f t="shared" si="0"/>
        <v>42762.479999999996</v>
      </c>
      <c r="J9" s="42">
        <f t="shared" si="0"/>
        <v>46350.860000000008</v>
      </c>
      <c r="K9" s="42">
        <f t="shared" si="0"/>
        <v>46350.860000000008</v>
      </c>
      <c r="L9" s="42">
        <f t="shared" si="0"/>
        <v>50096.21</v>
      </c>
      <c r="M9" s="42">
        <f t="shared" si="0"/>
        <v>75691.290000000008</v>
      </c>
      <c r="N9" s="42">
        <f t="shared" si="0"/>
        <v>51373.390000000007</v>
      </c>
      <c r="O9" s="42">
        <f t="shared" si="0"/>
        <v>51983.28</v>
      </c>
      <c r="P9" s="41">
        <f>D9+E9+F9+G9+H9+I9+J9+K9+L9+M9+N9+O9</f>
        <v>570158.84000000008</v>
      </c>
      <c r="Q9" s="43"/>
    </row>
    <row r="10" spans="1:18">
      <c r="A10" s="15" t="s">
        <v>24</v>
      </c>
      <c r="B10" s="11" t="s">
        <v>22</v>
      </c>
      <c r="C10" s="42">
        <v>51510.64</v>
      </c>
      <c r="D10" s="42">
        <f>D17+D18+D22+D26+D30+D38+D39+D47+D48+D56+D57</f>
        <v>22847.780000000002</v>
      </c>
      <c r="E10" s="42">
        <f t="shared" ref="E10:O10" si="1">E17+E18+E22+E26+E30+E38+E39+E47+E48+E56+E57</f>
        <v>39816.520000000004</v>
      </c>
      <c r="F10" s="42">
        <f t="shared" si="1"/>
        <v>32712.02</v>
      </c>
      <c r="G10" s="42">
        <f t="shared" si="1"/>
        <v>27153.78</v>
      </c>
      <c r="H10" s="42">
        <f t="shared" si="1"/>
        <v>29680.799999999999</v>
      </c>
      <c r="I10" s="42">
        <f t="shared" si="1"/>
        <v>30391.200000000001</v>
      </c>
      <c r="J10" s="42">
        <f t="shared" si="1"/>
        <v>37884.479999999996</v>
      </c>
      <c r="K10" s="42">
        <f t="shared" si="1"/>
        <v>28829.559999999998</v>
      </c>
      <c r="L10" s="42">
        <f t="shared" si="1"/>
        <v>23031.280000000002</v>
      </c>
      <c r="M10" s="42">
        <f t="shared" si="1"/>
        <v>38963.53</v>
      </c>
      <c r="N10" s="42">
        <f t="shared" si="1"/>
        <v>27723.13</v>
      </c>
      <c r="O10" s="42">
        <f t="shared" si="1"/>
        <v>76987.28</v>
      </c>
      <c r="P10" s="41">
        <f>D10+E10+F10+G10+H10+I10+J10+K10+L10+M10+N10+O10</f>
        <v>416021.3600000001</v>
      </c>
      <c r="Q10" s="43"/>
    </row>
    <row r="11" spans="1:18">
      <c r="A11" s="15" t="s">
        <v>25</v>
      </c>
      <c r="B11" s="11" t="s">
        <v>26</v>
      </c>
      <c r="C11" s="42">
        <v>42.81</v>
      </c>
      <c r="D11" s="42">
        <f t="shared" ref="D11:P11" si="2">(D10*100)/D9</f>
        <v>53.9057762879306</v>
      </c>
      <c r="E11" s="42">
        <f t="shared" si="2"/>
        <v>99.167908034273978</v>
      </c>
      <c r="F11" s="42">
        <f t="shared" si="2"/>
        <v>77.521539869939645</v>
      </c>
      <c r="G11" s="42">
        <f t="shared" si="2"/>
        <v>64.397975789731817</v>
      </c>
      <c r="H11" s="42">
        <f t="shared" si="2"/>
        <v>76.78924068923213</v>
      </c>
      <c r="I11" s="42">
        <f t="shared" si="2"/>
        <v>71.069778927695495</v>
      </c>
      <c r="J11" s="42">
        <f t="shared" si="2"/>
        <v>81.734146896087779</v>
      </c>
      <c r="K11" s="42">
        <f t="shared" si="2"/>
        <v>62.198543888937543</v>
      </c>
      <c r="L11" s="42">
        <f t="shared" si="2"/>
        <v>45.974096643239086</v>
      </c>
      <c r="M11" s="42">
        <f t="shared" si="2"/>
        <v>51.476900446537499</v>
      </c>
      <c r="N11" s="42">
        <f t="shared" si="2"/>
        <v>53.963987971204538</v>
      </c>
      <c r="O11" s="42">
        <f t="shared" si="2"/>
        <v>148.10008141079209</v>
      </c>
      <c r="P11" s="42">
        <f t="shared" si="2"/>
        <v>72.965870352900254</v>
      </c>
      <c r="Q11" s="43"/>
    </row>
    <row r="12" spans="1:18">
      <c r="A12" s="30" t="s">
        <v>28</v>
      </c>
      <c r="B12" s="27" t="s">
        <v>22</v>
      </c>
      <c r="C12" s="46">
        <v>-68801.78</v>
      </c>
      <c r="D12" s="46">
        <f t="shared" ref="D12:O12" si="3">D10-D9</f>
        <v>-19536.879999999994</v>
      </c>
      <c r="E12" s="46">
        <f t="shared" si="3"/>
        <v>-334.08999999998923</v>
      </c>
      <c r="F12" s="46">
        <f t="shared" si="3"/>
        <v>-9485.309999999994</v>
      </c>
      <c r="G12" s="46">
        <f t="shared" si="3"/>
        <v>-15011.800000000003</v>
      </c>
      <c r="H12" s="46">
        <f t="shared" si="3"/>
        <v>-8971.4900000000016</v>
      </c>
      <c r="I12" s="46">
        <f t="shared" si="3"/>
        <v>-12371.279999999995</v>
      </c>
      <c r="J12" s="46">
        <f t="shared" si="3"/>
        <v>-8466.3800000000119</v>
      </c>
      <c r="K12" s="46">
        <f t="shared" si="3"/>
        <v>-17521.30000000001</v>
      </c>
      <c r="L12" s="46">
        <f t="shared" si="3"/>
        <v>-27064.929999999997</v>
      </c>
      <c r="M12" s="46">
        <f t="shared" si="3"/>
        <v>-36727.760000000009</v>
      </c>
      <c r="N12" s="46">
        <f t="shared" si="3"/>
        <v>-23650.260000000006</v>
      </c>
      <c r="O12" s="46">
        <f t="shared" si="3"/>
        <v>25004</v>
      </c>
      <c r="P12" s="41">
        <f>D12+E12+F12+G12+H12+I12+J12+K12+L12+M12+N12+O12</f>
        <v>-154137.48000000001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>
        <v>12492.07</v>
      </c>
      <c r="D15" s="40">
        <v>6404.6</v>
      </c>
      <c r="E15" s="40">
        <v>6404.6</v>
      </c>
      <c r="F15" s="40">
        <v>6404.6</v>
      </c>
      <c r="G15" s="40">
        <v>6404.6</v>
      </c>
      <c r="H15" s="40">
        <v>6404.6</v>
      </c>
      <c r="I15" s="40">
        <v>6404.6</v>
      </c>
      <c r="J15" s="40">
        <v>6672.4</v>
      </c>
      <c r="K15" s="40">
        <v>6672.4</v>
      </c>
      <c r="L15" s="40">
        <v>7038.35</v>
      </c>
      <c r="M15" s="40">
        <v>10628.16</v>
      </c>
      <c r="N15" s="40">
        <v>7110.76</v>
      </c>
      <c r="O15" s="40">
        <v>7039.91</v>
      </c>
      <c r="P15" s="41">
        <f>K15+L15+M15+N15+O15+J15+I15+H15+G15</f>
        <v>64375.78</v>
      </c>
      <c r="Q15" s="12"/>
    </row>
    <row r="16" spans="1:18" ht="23.25">
      <c r="A16" s="28" t="s">
        <v>31</v>
      </c>
      <c r="B16" s="27"/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1">
        <f>K16+L16+M16+N16+O16+J16+I16+H16+G16</f>
        <v>0</v>
      </c>
      <c r="Q16" s="12"/>
    </row>
    <row r="17" spans="1:17" ht="23.25">
      <c r="A17" s="28" t="s">
        <v>32</v>
      </c>
      <c r="B17" s="27" t="s">
        <v>22</v>
      </c>
      <c r="C17" s="40">
        <v>3731.74</v>
      </c>
      <c r="D17" s="40">
        <v>3509.61</v>
      </c>
      <c r="E17" s="40">
        <v>5916.83</v>
      </c>
      <c r="F17" s="40">
        <v>6292.74</v>
      </c>
      <c r="G17" s="40">
        <v>3822.1</v>
      </c>
      <c r="H17" s="40">
        <v>4486.41</v>
      </c>
      <c r="I17" s="40">
        <v>5339.84</v>
      </c>
      <c r="J17" s="40">
        <v>5694.28</v>
      </c>
      <c r="K17" s="40">
        <v>4104.93</v>
      </c>
      <c r="L17" s="40">
        <v>3090.29</v>
      </c>
      <c r="M17" s="40">
        <v>5312.68</v>
      </c>
      <c r="N17" s="40">
        <v>3148.15</v>
      </c>
      <c r="O17" s="41">
        <v>9040.19</v>
      </c>
      <c r="P17" s="41">
        <f>K17+L17+M17+N17+O17+J17+I17+H17+G17</f>
        <v>44038.87</v>
      </c>
      <c r="Q17" s="12"/>
    </row>
    <row r="18" spans="1:17" ht="23.25">
      <c r="A18" s="28" t="s">
        <v>33</v>
      </c>
      <c r="B18" s="27"/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ref="P18:P19" si="4">K18+L18+M18+N18+O18+J18+I18+H18+G18</f>
        <v>0</v>
      </c>
      <c r="Q18" s="12"/>
    </row>
    <row r="19" spans="1:17">
      <c r="A19" s="30" t="s">
        <v>28</v>
      </c>
      <c r="B19" s="27" t="s">
        <v>22</v>
      </c>
      <c r="C19" s="40">
        <v>-8760.33</v>
      </c>
      <c r="D19" s="40">
        <f>D17-D15</f>
        <v>-2894.9900000000002</v>
      </c>
      <c r="E19" s="40">
        <f t="shared" ref="E19:F19" si="5">E17-E15</f>
        <v>-487.77000000000044</v>
      </c>
      <c r="F19" s="40">
        <f t="shared" si="5"/>
        <v>-111.86000000000058</v>
      </c>
      <c r="G19" s="40">
        <f t="shared" ref="G19:O19" si="6">(G18+G17)-(G16+G15)</f>
        <v>-2582.5000000000005</v>
      </c>
      <c r="H19" s="40">
        <f t="shared" si="6"/>
        <v>-1918.1900000000005</v>
      </c>
      <c r="I19" s="40">
        <f t="shared" si="6"/>
        <v>-1064.7600000000002</v>
      </c>
      <c r="J19" s="40">
        <f t="shared" si="6"/>
        <v>-978.11999999999989</v>
      </c>
      <c r="K19" s="40">
        <f t="shared" si="6"/>
        <v>-2567.4699999999993</v>
      </c>
      <c r="L19" s="40">
        <f t="shared" si="6"/>
        <v>-3948.0600000000004</v>
      </c>
      <c r="M19" s="40">
        <f t="shared" si="6"/>
        <v>-5315.48</v>
      </c>
      <c r="N19" s="40">
        <f t="shared" si="6"/>
        <v>-3962.61</v>
      </c>
      <c r="O19" s="40">
        <f t="shared" si="6"/>
        <v>2000.2800000000007</v>
      </c>
      <c r="P19" s="41">
        <f t="shared" si="4"/>
        <v>-20336.91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f>D29+E29+F29+G29+H29+I29+J29+K29+L29+M29+N29+O29</f>
        <v>0</v>
      </c>
      <c r="Q29" s="12"/>
    </row>
    <row r="30" spans="1:17" ht="22.5">
      <c r="A30" s="56" t="s">
        <v>65</v>
      </c>
      <c r="B30" s="27" t="s">
        <v>22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D30+E30+F30+G30+H30+I30+J30+K30+L30+M30+N30+O30</f>
        <v>0</v>
      </c>
      <c r="Q30" s="12"/>
    </row>
    <row r="31" spans="1:17">
      <c r="A31" s="56" t="s">
        <v>28</v>
      </c>
      <c r="B31" s="27" t="s">
        <v>22</v>
      </c>
      <c r="C31" s="40">
        <v>0</v>
      </c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0</v>
      </c>
      <c r="L31" s="40">
        <f t="shared" si="8"/>
        <v>0</v>
      </c>
      <c r="M31" s="40">
        <f t="shared" si="8"/>
        <v>0</v>
      </c>
      <c r="N31" s="40">
        <f t="shared" si="8"/>
        <v>0</v>
      </c>
      <c r="O31" s="40">
        <f t="shared" si="8"/>
        <v>0</v>
      </c>
      <c r="P31" s="40">
        <f>P30-P29</f>
        <v>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>
        <v>57.08</v>
      </c>
      <c r="D34" s="42">
        <f>D35/1347.98</f>
        <v>36.050000741850766</v>
      </c>
      <c r="E34" s="42">
        <f t="shared" ref="E34:H34" si="9">E35/1347.98</f>
        <v>39.73000341251354</v>
      </c>
      <c r="F34" s="42">
        <f t="shared" si="9"/>
        <v>29.650002225552306</v>
      </c>
      <c r="G34" s="42">
        <f t="shared" si="9"/>
        <v>21.849997774447694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f t="shared" si="10"/>
        <v>0</v>
      </c>
      <c r="M34" s="42">
        <f t="shared" si="10"/>
        <v>12.2</v>
      </c>
      <c r="N34" s="42">
        <f t="shared" si="10"/>
        <v>24.86</v>
      </c>
      <c r="O34" s="42">
        <f t="shared" si="10"/>
        <v>30.93</v>
      </c>
      <c r="P34" s="41">
        <f>D34+E34+F34+G34+H34+I34+J34+K34+L34+M34+N34+O34</f>
        <v>195.2700041543643</v>
      </c>
      <c r="Q34" s="43"/>
    </row>
    <row r="35" spans="1:17" ht="50.25" customHeight="1">
      <c r="A35" s="28" t="s">
        <v>66</v>
      </c>
      <c r="B35" s="27" t="s">
        <v>22</v>
      </c>
      <c r="C35" s="42">
        <v>76942.7</v>
      </c>
      <c r="D35" s="42">
        <v>48594.68</v>
      </c>
      <c r="E35" s="42">
        <v>53555.25</v>
      </c>
      <c r="F35" s="42">
        <v>39967.61</v>
      </c>
      <c r="G35" s="42">
        <v>29453.360000000001</v>
      </c>
      <c r="H35" s="42">
        <v>0</v>
      </c>
      <c r="I35" s="42">
        <v>4476.8599999999997</v>
      </c>
      <c r="J35" s="42">
        <v>4476.8599999999997</v>
      </c>
      <c r="K35" s="42">
        <v>0</v>
      </c>
      <c r="L35" s="42">
        <v>0</v>
      </c>
      <c r="M35" s="42">
        <v>17385</v>
      </c>
      <c r="N35" s="42">
        <v>35425.5</v>
      </c>
      <c r="O35" s="43">
        <v>44075.25</v>
      </c>
      <c r="P35" s="41">
        <f>D35+E35+F35+G35+H35+I35+J35+K35+L35+M35+N35+O35</f>
        <v>277410.36999999994</v>
      </c>
      <c r="Q35" s="43"/>
    </row>
    <row r="36" spans="1:17" ht="23.25">
      <c r="A36" s="28" t="s">
        <v>40</v>
      </c>
      <c r="B36" s="27" t="s">
        <v>22</v>
      </c>
      <c r="C36" s="42">
        <v>92224.58</v>
      </c>
      <c r="D36" s="42">
        <v>31874.75</v>
      </c>
      <c r="E36" s="42">
        <v>31874.75</v>
      </c>
      <c r="F36" s="42">
        <v>31874.75</v>
      </c>
      <c r="G36" s="42">
        <v>31874.75</v>
      </c>
      <c r="H36" s="42">
        <v>28406.49</v>
      </c>
      <c r="I36" s="42">
        <v>31874.75</v>
      </c>
      <c r="J36" s="42">
        <v>35106.620000000003</v>
      </c>
      <c r="K36" s="42">
        <v>35106.620000000003</v>
      </c>
      <c r="L36" s="42">
        <v>37032.080000000002</v>
      </c>
      <c r="M36" s="42">
        <v>56908.09</v>
      </c>
      <c r="N36" s="42">
        <v>37413.07</v>
      </c>
      <c r="O36" s="42">
        <v>37040.29</v>
      </c>
      <c r="P36" s="41">
        <f>D36+E36+F36+G36+H36+I36+J36+K36+L36+M36+N36+O36</f>
        <v>426387.01</v>
      </c>
      <c r="Q36" s="43"/>
    </row>
    <row r="37" spans="1:17">
      <c r="A37" s="15" t="s">
        <v>41</v>
      </c>
      <c r="B37" s="27" t="s">
        <v>22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1">
        <f t="shared" ref="P37:P39" si="11">K37+L37+M37+N37+O37+J37+I37+H37+G37</f>
        <v>0</v>
      </c>
      <c r="Q37" s="43"/>
    </row>
    <row r="38" spans="1:17" ht="23.25">
      <c r="A38" s="28" t="s">
        <v>42</v>
      </c>
      <c r="B38" s="27" t="s">
        <v>22</v>
      </c>
      <c r="C38" s="42">
        <v>39630.089999999997</v>
      </c>
      <c r="D38" s="42">
        <v>17538.54</v>
      </c>
      <c r="E38" s="42">
        <v>30167.56</v>
      </c>
      <c r="F38" s="42">
        <v>23974.19</v>
      </c>
      <c r="G38" s="42">
        <v>21208.39</v>
      </c>
      <c r="H38" s="42">
        <v>22987.8</v>
      </c>
      <c r="I38" s="42">
        <v>22703.58</v>
      </c>
      <c r="J38" s="42">
        <v>28945.119999999999</v>
      </c>
      <c r="K38" s="42">
        <v>21989.19</v>
      </c>
      <c r="L38" s="42">
        <v>17808.990000000002</v>
      </c>
      <c r="M38" s="42">
        <v>25701.97</v>
      </c>
      <c r="N38" s="42">
        <v>21986.25</v>
      </c>
      <c r="O38" s="43">
        <v>58888.57</v>
      </c>
      <c r="P38" s="41">
        <f>D38+E38+F38+G38+H38+I38+J38+K38+L38+M38+N38+O38</f>
        <v>313900.14999999997</v>
      </c>
      <c r="Q38" s="43"/>
    </row>
    <row r="39" spans="1:17">
      <c r="A39" s="15" t="s">
        <v>43</v>
      </c>
      <c r="B39" s="27"/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1">
        <f t="shared" si="11"/>
        <v>0</v>
      </c>
      <c r="Q39" s="43"/>
    </row>
    <row r="40" spans="1:17">
      <c r="A40" s="26" t="s">
        <v>28</v>
      </c>
      <c r="B40" s="27" t="s">
        <v>22</v>
      </c>
      <c r="C40" s="42">
        <v>-52594.49</v>
      </c>
      <c r="D40" s="42">
        <f>(D38+D39)-(D36+D37)</f>
        <v>-14336.21</v>
      </c>
      <c r="E40" s="42">
        <f t="shared" ref="E40:F40" si="12">(E38+E39)-(E36+E37)</f>
        <v>-1707.1899999999987</v>
      </c>
      <c r="F40" s="42">
        <f t="shared" si="12"/>
        <v>-7900.5600000000013</v>
      </c>
      <c r="G40" s="42">
        <f t="shared" ref="G40:O40" si="13">(G39+G38)-(G37+G36)</f>
        <v>-10666.36</v>
      </c>
      <c r="H40" s="42">
        <f t="shared" si="13"/>
        <v>-5418.6900000000023</v>
      </c>
      <c r="I40" s="42">
        <f t="shared" si="13"/>
        <v>-9171.1699999999983</v>
      </c>
      <c r="J40" s="42">
        <f t="shared" si="13"/>
        <v>-6161.5000000000036</v>
      </c>
      <c r="K40" s="42">
        <f t="shared" si="13"/>
        <v>-13117.430000000004</v>
      </c>
      <c r="L40" s="42">
        <f t="shared" si="13"/>
        <v>-19223.09</v>
      </c>
      <c r="M40" s="42">
        <f t="shared" si="13"/>
        <v>-31206.119999999995</v>
      </c>
      <c r="N40" s="42">
        <f t="shared" si="13"/>
        <v>-15426.82</v>
      </c>
      <c r="O40" s="42">
        <f t="shared" si="13"/>
        <v>21848.28</v>
      </c>
      <c r="P40" s="41">
        <f>D40+E40+F40+G40+H40+I40+J40+K40+L40+M40+N40+O40</f>
        <v>-112486.86000000002</v>
      </c>
      <c r="Q40" s="43"/>
    </row>
    <row r="41" spans="1:17">
      <c r="A41" s="29" t="s">
        <v>44</v>
      </c>
      <c r="B41" s="27" t="s">
        <v>22</v>
      </c>
      <c r="C41" s="42">
        <v>15281.88</v>
      </c>
      <c r="D41" s="42">
        <f t="shared" ref="D41:O41" si="14">(D36+D37)-D35</f>
        <v>-16719.93</v>
      </c>
      <c r="E41" s="42">
        <f t="shared" si="14"/>
        <v>-21680.5</v>
      </c>
      <c r="F41" s="42">
        <f t="shared" si="14"/>
        <v>-8092.8600000000006</v>
      </c>
      <c r="G41" s="42">
        <f t="shared" si="14"/>
        <v>2421.3899999999994</v>
      </c>
      <c r="H41" s="42">
        <f t="shared" si="14"/>
        <v>28406.49</v>
      </c>
      <c r="I41" s="42">
        <f t="shared" si="14"/>
        <v>27397.89</v>
      </c>
      <c r="J41" s="42">
        <f t="shared" si="14"/>
        <v>30629.760000000002</v>
      </c>
      <c r="K41" s="42">
        <f t="shared" si="14"/>
        <v>35106.620000000003</v>
      </c>
      <c r="L41" s="42">
        <f t="shared" si="14"/>
        <v>37032.080000000002</v>
      </c>
      <c r="M41" s="42">
        <f t="shared" si="14"/>
        <v>39523.089999999997</v>
      </c>
      <c r="N41" s="42">
        <f t="shared" si="14"/>
        <v>1987.5699999999997</v>
      </c>
      <c r="O41" s="42">
        <f t="shared" si="14"/>
        <v>-7034.9599999999991</v>
      </c>
      <c r="P41" s="41">
        <f>D41+E41+F41+G41+H41+I41+J41+K41+L41+M41+N41+O41</f>
        <v>148976.64000000004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>
        <v>412.46</v>
      </c>
      <c r="D43" s="40">
        <f>D44/25.81</f>
        <v>167.00000000000003</v>
      </c>
      <c r="E43" s="40">
        <f t="shared" ref="E43:I43" si="15">E44/25.81</f>
        <v>169.00000000000003</v>
      </c>
      <c r="F43" s="40">
        <f t="shared" si="15"/>
        <v>141</v>
      </c>
      <c r="G43" s="40">
        <f t="shared" si="15"/>
        <v>139</v>
      </c>
      <c r="H43" s="40">
        <f t="shared" si="15"/>
        <v>161</v>
      </c>
      <c r="I43" s="40">
        <f t="shared" si="15"/>
        <v>170</v>
      </c>
      <c r="J43" s="40">
        <f>J44/26.64</f>
        <v>184</v>
      </c>
      <c r="K43" s="40">
        <f t="shared" ref="K43:O43" si="16">K44/26.64</f>
        <v>143</v>
      </c>
      <c r="L43" s="40">
        <f t="shared" si="16"/>
        <v>115</v>
      </c>
      <c r="M43" s="40">
        <f t="shared" si="16"/>
        <v>413.99999999999994</v>
      </c>
      <c r="N43" s="40">
        <f t="shared" si="16"/>
        <v>231</v>
      </c>
      <c r="O43" s="40">
        <f t="shared" si="16"/>
        <v>200</v>
      </c>
      <c r="P43" s="41">
        <f>D43+E43+F43+G43+H43+I43+J43+K43+L43+M43+N43+O43</f>
        <v>2234</v>
      </c>
      <c r="Q43" s="41"/>
    </row>
    <row r="44" spans="1:17" ht="45.75">
      <c r="A44" s="28" t="s">
        <v>67</v>
      </c>
      <c r="B44" s="11" t="s">
        <v>22</v>
      </c>
      <c r="C44" s="40">
        <v>10645.6</v>
      </c>
      <c r="D44" s="40">
        <v>4310.2700000000004</v>
      </c>
      <c r="E44" s="40">
        <v>4361.8900000000003</v>
      </c>
      <c r="F44" s="40">
        <v>3639.21</v>
      </c>
      <c r="G44" s="40">
        <v>3587.59</v>
      </c>
      <c r="H44" s="40">
        <v>4155.41</v>
      </c>
      <c r="I44" s="40">
        <v>4387.7</v>
      </c>
      <c r="J44" s="40">
        <v>4901.76</v>
      </c>
      <c r="K44" s="40">
        <v>3809.52</v>
      </c>
      <c r="L44" s="40">
        <v>3063.6</v>
      </c>
      <c r="M44" s="40">
        <v>11028.96</v>
      </c>
      <c r="N44" s="40">
        <v>6153.84</v>
      </c>
      <c r="O44" s="41">
        <v>5328</v>
      </c>
      <c r="P44" s="41">
        <f>D44+E44+F44+G44+H44+I44+J44+K44+L44+M44+N44+O44</f>
        <v>58727.75</v>
      </c>
      <c r="Q44" s="41"/>
    </row>
    <row r="45" spans="1:17" ht="23.25">
      <c r="A45" s="28" t="s">
        <v>48</v>
      </c>
      <c r="B45" s="11" t="s">
        <v>22</v>
      </c>
      <c r="C45" s="40">
        <v>12677.9</v>
      </c>
      <c r="D45" s="40">
        <v>3337.24</v>
      </c>
      <c r="E45" s="40">
        <v>1525.38</v>
      </c>
      <c r="F45" s="40">
        <v>3184.96</v>
      </c>
      <c r="G45" s="40">
        <v>3159.15</v>
      </c>
      <c r="H45" s="40">
        <v>3122.13</v>
      </c>
      <c r="I45" s="40">
        <v>3644.38</v>
      </c>
      <c r="J45" s="40">
        <v>3710.97</v>
      </c>
      <c r="K45" s="40">
        <v>3710.97</v>
      </c>
      <c r="L45" s="40">
        <v>4891.1400000000003</v>
      </c>
      <c r="M45" s="40">
        <v>6621.83</v>
      </c>
      <c r="N45" s="40">
        <v>5559.8</v>
      </c>
      <c r="O45" s="41">
        <v>6414.94</v>
      </c>
      <c r="P45" s="41">
        <f>D45+E45+F45+G45+H45+I45+J45+K45+L45+M45+N45+O45</f>
        <v>48882.890000000007</v>
      </c>
      <c r="Q45" s="41"/>
    </row>
    <row r="46" spans="1:17" ht="23.25">
      <c r="A46" s="28" t="s">
        <v>49</v>
      </c>
      <c r="B46" s="11" t="s">
        <v>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1">
        <f t="shared" ref="P46:P57" si="17">K46+L46+M46+N46+O46+J46+I46+H46+G46</f>
        <v>0</v>
      </c>
      <c r="Q46" s="41"/>
    </row>
    <row r="47" spans="1:17">
      <c r="A47" s="15" t="s">
        <v>50</v>
      </c>
      <c r="B47" s="11" t="s">
        <v>22</v>
      </c>
      <c r="C47" s="40">
        <v>6657.66</v>
      </c>
      <c r="D47" s="40">
        <v>1443.82</v>
      </c>
      <c r="E47" s="40">
        <v>3105.44</v>
      </c>
      <c r="F47" s="40">
        <v>1924.14</v>
      </c>
      <c r="G47" s="40">
        <v>1714.61</v>
      </c>
      <c r="H47" s="40">
        <v>1803.26</v>
      </c>
      <c r="I47" s="40">
        <v>1903.94</v>
      </c>
      <c r="J47" s="40">
        <v>2636.63</v>
      </c>
      <c r="K47" s="40">
        <v>2212.69</v>
      </c>
      <c r="L47" s="40">
        <v>1737.1</v>
      </c>
      <c r="M47" s="40">
        <v>6304.66</v>
      </c>
      <c r="N47" s="40">
        <v>2101.2399999999998</v>
      </c>
      <c r="O47" s="41">
        <v>7491.06</v>
      </c>
      <c r="P47" s="41">
        <f>D47+E47+F47+G47+H47+I47+J47+K47+L47+M47+N47+O47</f>
        <v>34378.589999999997</v>
      </c>
      <c r="Q47" s="41"/>
    </row>
    <row r="48" spans="1:17">
      <c r="A48" s="15" t="s">
        <v>51</v>
      </c>
      <c r="B48" s="11" t="s">
        <v>22</v>
      </c>
      <c r="C48" s="40">
        <v>0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7"/>
        <v>0</v>
      </c>
      <c r="Q48" s="41"/>
    </row>
    <row r="49" spans="1:17">
      <c r="A49" s="26" t="s">
        <v>28</v>
      </c>
      <c r="B49" s="11" t="s">
        <v>22</v>
      </c>
      <c r="C49" s="40">
        <v>-6020.24</v>
      </c>
      <c r="D49" s="40">
        <f>(D47+D48)-(D45+D46)</f>
        <v>-1893.4199999999998</v>
      </c>
      <c r="E49" s="40">
        <f t="shared" ref="E49:F49" si="18">(E47+E48)-(E45+E46)</f>
        <v>1580.06</v>
      </c>
      <c r="F49" s="40">
        <f t="shared" si="18"/>
        <v>-1260.82</v>
      </c>
      <c r="G49" s="40">
        <f t="shared" ref="G49:O49" si="19">(G48+G47)-(G46+G45)</f>
        <v>-1444.5400000000002</v>
      </c>
      <c r="H49" s="40">
        <f t="shared" si="19"/>
        <v>-1318.8700000000001</v>
      </c>
      <c r="I49" s="40">
        <f t="shared" si="19"/>
        <v>-1740.44</v>
      </c>
      <c r="J49" s="40">
        <f t="shared" si="19"/>
        <v>-1074.3399999999997</v>
      </c>
      <c r="K49" s="40">
        <f t="shared" si="19"/>
        <v>-1498.2799999999997</v>
      </c>
      <c r="L49" s="40">
        <f t="shared" si="19"/>
        <v>-3154.0400000000004</v>
      </c>
      <c r="M49" s="40">
        <f t="shared" si="19"/>
        <v>-317.17000000000007</v>
      </c>
      <c r="N49" s="40">
        <f t="shared" si="19"/>
        <v>-3458.5600000000004</v>
      </c>
      <c r="O49" s="40">
        <f t="shared" si="19"/>
        <v>1076.1200000000008</v>
      </c>
      <c r="P49" s="41">
        <f>D49+E49+F49+G49+H49+I49+J49+K49+L49+M49+N49+O49</f>
        <v>-14504.300000000001</v>
      </c>
      <c r="Q49" s="41"/>
    </row>
    <row r="50" spans="1:17">
      <c r="A50" s="29" t="s">
        <v>44</v>
      </c>
      <c r="B50" s="11" t="s">
        <v>22</v>
      </c>
      <c r="C50" s="40">
        <v>2032.3</v>
      </c>
      <c r="D50" s="40">
        <f t="shared" ref="D50:O50" si="20">(D46+D45)-D44</f>
        <v>-973.03000000000065</v>
      </c>
      <c r="E50" s="40">
        <f t="shared" si="20"/>
        <v>-2836.51</v>
      </c>
      <c r="F50" s="40">
        <f t="shared" si="20"/>
        <v>-454.25</v>
      </c>
      <c r="G50" s="40">
        <f t="shared" si="20"/>
        <v>-428.44000000000005</v>
      </c>
      <c r="H50" s="40">
        <f t="shared" si="20"/>
        <v>-1033.2799999999997</v>
      </c>
      <c r="I50" s="40">
        <f t="shared" si="20"/>
        <v>-743.31999999999971</v>
      </c>
      <c r="J50" s="40">
        <f t="shared" si="20"/>
        <v>-1190.7900000000004</v>
      </c>
      <c r="K50" s="40">
        <f t="shared" si="20"/>
        <v>-98.550000000000182</v>
      </c>
      <c r="L50" s="40">
        <f t="shared" si="20"/>
        <v>1827.5400000000004</v>
      </c>
      <c r="M50" s="40">
        <f t="shared" si="20"/>
        <v>-4407.1299999999992</v>
      </c>
      <c r="N50" s="40">
        <f t="shared" si="20"/>
        <v>-594.04</v>
      </c>
      <c r="O50" s="40">
        <f t="shared" si="20"/>
        <v>1086.9399999999996</v>
      </c>
      <c r="P50" s="41">
        <f>D50+E50+F50+G50+H50+I50+J50+K50+L50+M50+N50+O50</f>
        <v>-9844.86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>
        <v>412.46</v>
      </c>
      <c r="D52" s="42">
        <f>D53/5.94</f>
        <v>167</v>
      </c>
      <c r="E52" s="42">
        <f t="shared" ref="E52:I52" si="21">E53/5.94</f>
        <v>169</v>
      </c>
      <c r="F52" s="42">
        <f t="shared" si="21"/>
        <v>140.99999999999997</v>
      </c>
      <c r="G52" s="42">
        <f t="shared" si="21"/>
        <v>138.99999999999997</v>
      </c>
      <c r="H52" s="42">
        <f t="shared" si="21"/>
        <v>161</v>
      </c>
      <c r="I52" s="42">
        <f t="shared" si="21"/>
        <v>169.99999999999997</v>
      </c>
      <c r="J52" s="42">
        <f>J53/6.18</f>
        <v>184</v>
      </c>
      <c r="K52" s="42">
        <f t="shared" ref="K52:N52" si="22">K53/6.18</f>
        <v>143</v>
      </c>
      <c r="L52" s="42">
        <f t="shared" si="22"/>
        <v>115.00000000000001</v>
      </c>
      <c r="M52" s="42">
        <f t="shared" si="22"/>
        <v>414</v>
      </c>
      <c r="N52" s="42">
        <f t="shared" si="22"/>
        <v>231</v>
      </c>
      <c r="O52" s="42">
        <f>O53/6.18</f>
        <v>200</v>
      </c>
      <c r="P52" s="41">
        <f>D52+E52+F52+G52+H52+I52+J52+K52+L52+M52+N52+O52</f>
        <v>2234</v>
      </c>
      <c r="Q52" s="43"/>
    </row>
    <row r="53" spans="1:17" ht="45.75">
      <c r="A53" s="28" t="s">
        <v>68</v>
      </c>
      <c r="B53" s="11" t="s">
        <v>22</v>
      </c>
      <c r="C53" s="42">
        <v>2450.0100000000002</v>
      </c>
      <c r="D53" s="42">
        <v>991.98</v>
      </c>
      <c r="E53" s="42">
        <v>1003.86</v>
      </c>
      <c r="F53" s="42">
        <v>837.54</v>
      </c>
      <c r="G53" s="42">
        <v>825.66</v>
      </c>
      <c r="H53" s="42">
        <v>956.34</v>
      </c>
      <c r="I53" s="42">
        <v>1009.8</v>
      </c>
      <c r="J53" s="42">
        <v>1137.1199999999999</v>
      </c>
      <c r="K53" s="42">
        <v>883.74</v>
      </c>
      <c r="L53" s="42">
        <v>710.7</v>
      </c>
      <c r="M53" s="42">
        <v>2558.52</v>
      </c>
      <c r="N53" s="42">
        <v>1427.58</v>
      </c>
      <c r="O53" s="43">
        <v>1236</v>
      </c>
      <c r="P53" s="41">
        <f>D53+E53+F53+G53+H53+I53+J53+K53+L53+M53+N53+O53</f>
        <v>13578.84</v>
      </c>
      <c r="Q53" s="43"/>
    </row>
    <row r="54" spans="1:17">
      <c r="A54" s="15" t="s">
        <v>52</v>
      </c>
      <c r="B54" s="11" t="s">
        <v>22</v>
      </c>
      <c r="C54" s="42">
        <v>2917.87</v>
      </c>
      <c r="D54" s="42">
        <v>768.07</v>
      </c>
      <c r="E54" s="42">
        <v>345.88</v>
      </c>
      <c r="F54" s="42">
        <v>733.02</v>
      </c>
      <c r="G54" s="42">
        <v>727.08</v>
      </c>
      <c r="H54" s="42">
        <v>719.07</v>
      </c>
      <c r="I54" s="42">
        <v>838.75</v>
      </c>
      <c r="J54" s="42">
        <v>860.87</v>
      </c>
      <c r="K54" s="42">
        <v>860.87</v>
      </c>
      <c r="L54" s="42">
        <v>1134.6400000000001</v>
      </c>
      <c r="M54" s="42">
        <v>1533.21</v>
      </c>
      <c r="N54" s="42">
        <v>1289.76</v>
      </c>
      <c r="O54" s="43">
        <v>1488.14</v>
      </c>
      <c r="P54" s="41">
        <f>D54+E54+F54+G54+H54+I54+J54+K54+L54+M54+N54+O54</f>
        <v>11299.36</v>
      </c>
      <c r="Q54" s="43"/>
    </row>
    <row r="55" spans="1:17">
      <c r="A55" s="15" t="s">
        <v>53</v>
      </c>
      <c r="B55" s="11"/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1">
        <f t="shared" si="17"/>
        <v>0</v>
      </c>
      <c r="Q55" s="43"/>
    </row>
    <row r="56" spans="1:17">
      <c r="A56" s="15" t="s">
        <v>54</v>
      </c>
      <c r="B56" s="11" t="s">
        <v>22</v>
      </c>
      <c r="C56" s="42">
        <v>1491.15</v>
      </c>
      <c r="D56" s="42">
        <v>355.81</v>
      </c>
      <c r="E56" s="42">
        <v>626.69000000000005</v>
      </c>
      <c r="F56" s="42">
        <v>520.95000000000005</v>
      </c>
      <c r="G56" s="42">
        <v>408.68</v>
      </c>
      <c r="H56" s="42">
        <v>403.33</v>
      </c>
      <c r="I56" s="42">
        <v>443.84</v>
      </c>
      <c r="J56" s="42">
        <v>608.45000000000005</v>
      </c>
      <c r="K56" s="42">
        <v>522.75</v>
      </c>
      <c r="L56" s="42">
        <v>394.9</v>
      </c>
      <c r="M56" s="42">
        <v>1644.22</v>
      </c>
      <c r="N56" s="42">
        <v>487.49</v>
      </c>
      <c r="O56" s="43">
        <v>1567.46</v>
      </c>
      <c r="P56" s="41">
        <f>D56+E56+F56+G56+H56+I56+J56+K56+L56+M56+N56+O56</f>
        <v>7984.57</v>
      </c>
      <c r="Q56" s="43"/>
    </row>
    <row r="57" spans="1:17">
      <c r="A57" s="16" t="s">
        <v>55</v>
      </c>
      <c r="B57" s="13"/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1">
        <f t="shared" si="17"/>
        <v>0</v>
      </c>
      <c r="Q57" s="43"/>
    </row>
    <row r="58" spans="1:17">
      <c r="A58" s="26" t="s">
        <v>28</v>
      </c>
      <c r="B58" s="13" t="s">
        <v>22</v>
      </c>
      <c r="C58" s="43">
        <v>-1426.72</v>
      </c>
      <c r="D58" s="43">
        <f>(D56+D57)-(D54+D55)</f>
        <v>-412.26000000000005</v>
      </c>
      <c r="E58" s="43">
        <f t="shared" ref="E58:F58" si="23">(E56+E57)-(E54+E55)</f>
        <v>280.81000000000006</v>
      </c>
      <c r="F58" s="43">
        <f t="shared" si="23"/>
        <v>-212.06999999999994</v>
      </c>
      <c r="G58" s="43">
        <f t="shared" ref="G58:O58" si="24">(G57+G56)-(G55+G54)</f>
        <v>-318.40000000000003</v>
      </c>
      <c r="H58" s="43">
        <f t="shared" si="24"/>
        <v>-315.74000000000007</v>
      </c>
      <c r="I58" s="43">
        <f t="shared" si="24"/>
        <v>-394.91</v>
      </c>
      <c r="J58" s="43">
        <f t="shared" si="24"/>
        <v>-252.41999999999996</v>
      </c>
      <c r="K58" s="43">
        <f t="shared" si="24"/>
        <v>-338.12</v>
      </c>
      <c r="L58" s="43">
        <f t="shared" si="24"/>
        <v>-739.74000000000012</v>
      </c>
      <c r="M58" s="43">
        <f t="shared" si="24"/>
        <v>111.00999999999999</v>
      </c>
      <c r="N58" s="43">
        <f t="shared" si="24"/>
        <v>-802.27</v>
      </c>
      <c r="O58" s="43">
        <f t="shared" si="24"/>
        <v>79.319999999999936</v>
      </c>
      <c r="P58" s="41">
        <f>D58+E58+F58+G58+H58+I58+J58+K58+L58+M58+N58+O58</f>
        <v>-3314.79</v>
      </c>
      <c r="Q58" s="43"/>
    </row>
    <row r="59" spans="1:17">
      <c r="A59" s="29" t="s">
        <v>44</v>
      </c>
      <c r="B59" s="13" t="s">
        <v>22</v>
      </c>
      <c r="C59" s="43">
        <v>467.86</v>
      </c>
      <c r="D59" s="43">
        <f t="shared" ref="D59:O59" si="25">(D54+D55)-D53</f>
        <v>-223.90999999999997</v>
      </c>
      <c r="E59" s="43">
        <f t="shared" si="25"/>
        <v>-657.98</v>
      </c>
      <c r="F59" s="43">
        <f t="shared" si="25"/>
        <v>-104.51999999999998</v>
      </c>
      <c r="G59" s="43">
        <f t="shared" si="25"/>
        <v>-98.579999999999927</v>
      </c>
      <c r="H59" s="43">
        <f t="shared" si="25"/>
        <v>-237.26999999999998</v>
      </c>
      <c r="I59" s="43">
        <f t="shared" si="25"/>
        <v>-171.04999999999995</v>
      </c>
      <c r="J59" s="43">
        <f t="shared" si="25"/>
        <v>-276.24999999999989</v>
      </c>
      <c r="K59" s="43">
        <f t="shared" si="25"/>
        <v>-22.870000000000005</v>
      </c>
      <c r="L59" s="43">
        <f t="shared" si="25"/>
        <v>423.94000000000005</v>
      </c>
      <c r="M59" s="43">
        <f t="shared" si="25"/>
        <v>-1025.31</v>
      </c>
      <c r="N59" s="43">
        <f t="shared" si="25"/>
        <v>-137.81999999999994</v>
      </c>
      <c r="O59" s="43">
        <f t="shared" si="25"/>
        <v>252.1400000000001</v>
      </c>
      <c r="P59" s="41">
        <f>D59+E59+F59+G59+H59+I59+J59+K59+L59+M59+N59+O59</f>
        <v>-2279.4799999999987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>
        <v>6713.48</v>
      </c>
      <c r="D61" s="41">
        <v>3356.74</v>
      </c>
      <c r="E61" s="41">
        <v>3356.74</v>
      </c>
      <c r="F61" s="41">
        <v>3356.74</v>
      </c>
      <c r="G61" s="41">
        <v>3356.74</v>
      </c>
      <c r="H61" s="41">
        <v>3356.74</v>
      </c>
      <c r="I61" s="41">
        <v>3356.74</v>
      </c>
      <c r="J61" s="41">
        <v>3356.74</v>
      </c>
      <c r="K61" s="41">
        <v>3356.74</v>
      </c>
      <c r="L61" s="41">
        <v>3356.74</v>
      </c>
      <c r="M61" s="41">
        <v>3356.74</v>
      </c>
      <c r="N61" s="41">
        <v>3356.74</v>
      </c>
      <c r="O61" s="41">
        <v>3356.74</v>
      </c>
      <c r="P61" s="41">
        <f>D61+E61+F61+G61+H61+I61+J61+K61+L61+M61+N61+O61</f>
        <v>40280.879999999983</v>
      </c>
      <c r="Q61" s="12"/>
    </row>
    <row r="62" spans="1:17">
      <c r="A62" s="16" t="s">
        <v>57</v>
      </c>
      <c r="B62" s="13" t="s">
        <v>22</v>
      </c>
      <c r="C62" s="41">
        <v>10752.64</v>
      </c>
      <c r="D62" s="41">
        <v>3384.93</v>
      </c>
      <c r="E62" s="41">
        <v>3996.5</v>
      </c>
      <c r="F62" s="41">
        <v>3246.48</v>
      </c>
      <c r="G62" s="41">
        <v>17280.34</v>
      </c>
      <c r="H62" s="41">
        <v>5875.42</v>
      </c>
      <c r="I62" s="41">
        <v>8374.31</v>
      </c>
      <c r="J62" s="41">
        <v>3981.39</v>
      </c>
      <c r="K62" s="41">
        <v>5566.12</v>
      </c>
      <c r="L62" s="41">
        <v>11110.85</v>
      </c>
      <c r="M62" s="41">
        <v>6021.13</v>
      </c>
      <c r="N62" s="41">
        <v>21495.72</v>
      </c>
      <c r="O62" s="41">
        <v>10544.95</v>
      </c>
      <c r="P62" s="41">
        <f>D62+E62+F62+G62+H62+I62+J62+K62+L62+M62+N62+O62</f>
        <v>100878.14</v>
      </c>
      <c r="Q62" s="12"/>
    </row>
    <row r="63" spans="1:17">
      <c r="A63" s="16" t="s">
        <v>58</v>
      </c>
      <c r="B63" s="13"/>
      <c r="C63" s="41">
        <v>17466.12</v>
      </c>
      <c r="D63" s="41">
        <f>D62+D61</f>
        <v>6741.67</v>
      </c>
      <c r="E63" s="41">
        <f t="shared" ref="E63:O63" si="26">E62+E61</f>
        <v>7353.24</v>
      </c>
      <c r="F63" s="41">
        <f t="shared" si="26"/>
        <v>6603.2199999999993</v>
      </c>
      <c r="G63" s="41">
        <f t="shared" si="26"/>
        <v>20637.080000000002</v>
      </c>
      <c r="H63" s="41">
        <f t="shared" si="26"/>
        <v>9232.16</v>
      </c>
      <c r="I63" s="41">
        <f t="shared" si="26"/>
        <v>11731.05</v>
      </c>
      <c r="J63" s="41">
        <f t="shared" si="26"/>
        <v>7338.1299999999992</v>
      </c>
      <c r="K63" s="41">
        <f t="shared" si="26"/>
        <v>8922.86</v>
      </c>
      <c r="L63" s="41">
        <f t="shared" si="26"/>
        <v>14467.59</v>
      </c>
      <c r="M63" s="41">
        <f t="shared" si="26"/>
        <v>9377.869999999999</v>
      </c>
      <c r="N63" s="41">
        <f t="shared" si="26"/>
        <v>24852.46</v>
      </c>
      <c r="O63" s="41">
        <f t="shared" si="26"/>
        <v>13901.69</v>
      </c>
      <c r="P63" s="41">
        <f>D63+E63+F63+G63+H63+I63+J63+K63+L63+M63+N63+O63</f>
        <v>141159.01999999999</v>
      </c>
      <c r="Q63" s="12"/>
    </row>
    <row r="64" spans="1:17" ht="22.5">
      <c r="A64" s="33" t="s">
        <v>59</v>
      </c>
      <c r="B64" s="13" t="s">
        <v>22</v>
      </c>
      <c r="C64" s="41">
        <v>17782.04</v>
      </c>
      <c r="D64" s="41">
        <f t="shared" ref="D64:O64" si="27">D41+D50+D59</f>
        <v>-17916.87</v>
      </c>
      <c r="E64" s="41">
        <f t="shared" si="27"/>
        <v>-25174.99</v>
      </c>
      <c r="F64" s="41">
        <f t="shared" si="27"/>
        <v>-8651.630000000001</v>
      </c>
      <c r="G64" s="41">
        <f t="shared" si="27"/>
        <v>1894.3699999999994</v>
      </c>
      <c r="H64" s="41">
        <f t="shared" si="27"/>
        <v>27135.940000000002</v>
      </c>
      <c r="I64" s="41">
        <f t="shared" si="27"/>
        <v>26483.52</v>
      </c>
      <c r="J64" s="41">
        <f t="shared" si="27"/>
        <v>29162.720000000001</v>
      </c>
      <c r="K64" s="41">
        <f t="shared" si="27"/>
        <v>34985.199999999997</v>
      </c>
      <c r="L64" s="41">
        <f t="shared" si="27"/>
        <v>39283.560000000005</v>
      </c>
      <c r="M64" s="41">
        <f t="shared" si="27"/>
        <v>34090.65</v>
      </c>
      <c r="N64" s="41">
        <f t="shared" si="27"/>
        <v>1255.7099999999998</v>
      </c>
      <c r="O64" s="41">
        <f t="shared" si="27"/>
        <v>-5695.8799999999992</v>
      </c>
      <c r="P64" s="41">
        <f>D64+E64+F64+G64+H64+I64+J64+K64+L64+M64+N64+O64</f>
        <v>136852.29999999999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66">
        <v>-55993.79</v>
      </c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50">
        <f>P64+P15+P29-P63+P12</f>
        <v>-94068.420000000013</v>
      </c>
      <c r="Q66" s="50">
        <f>C66+P66</f>
        <v>-150062.21000000002</v>
      </c>
    </row>
    <row r="67" spans="1:17" ht="22.5">
      <c r="A67" s="33" t="s">
        <v>70</v>
      </c>
      <c r="B67" s="13" t="s">
        <v>22</v>
      </c>
      <c r="C67" s="66">
        <v>12807.99</v>
      </c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50">
        <f>P64+P15+P29-P63</f>
        <v>60069.06</v>
      </c>
      <c r="Q67" s="50">
        <f>C67+P67</f>
        <v>72877.05</v>
      </c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R86"/>
  <sheetViews>
    <sheetView topLeftCell="A46" workbookViewId="0">
      <selection activeCell="P63" sqref="P63"/>
    </sheetView>
  </sheetViews>
  <sheetFormatPr defaultRowHeight="15"/>
  <cols>
    <col min="1" max="1" width="27.140625" customWidth="1"/>
    <col min="2" max="2" width="11.7109375" customWidth="1"/>
    <col min="16" max="16" width="10.42578125" customWidth="1"/>
    <col min="17" max="17" width="10.7109375" customWidth="1"/>
  </cols>
  <sheetData>
    <row r="1" spans="1:18">
      <c r="A1" s="70"/>
      <c r="B1" s="70"/>
      <c r="C1" s="2"/>
      <c r="D1" s="70"/>
      <c r="E1" s="70"/>
      <c r="F1" s="70"/>
      <c r="G1" s="70"/>
      <c r="H1" s="70"/>
      <c r="I1" s="70"/>
      <c r="J1" s="70"/>
      <c r="K1" s="75" t="s">
        <v>18</v>
      </c>
      <c r="L1" s="75"/>
      <c r="M1" s="75"/>
      <c r="N1" s="75"/>
      <c r="O1" s="75"/>
      <c r="P1" s="75"/>
      <c r="Q1" s="75"/>
      <c r="R1" s="1"/>
    </row>
    <row r="2" spans="1:18">
      <c r="A2" s="3"/>
      <c r="B2" s="71"/>
      <c r="C2" s="3"/>
      <c r="D2" s="3"/>
      <c r="E2" s="3"/>
      <c r="F2" s="3"/>
      <c r="G2" s="3"/>
      <c r="H2" s="3"/>
      <c r="I2" s="3"/>
      <c r="J2" s="3"/>
      <c r="K2" s="71"/>
      <c r="L2" s="76" t="s">
        <v>19</v>
      </c>
      <c r="M2" s="76"/>
      <c r="N2" s="76"/>
      <c r="O2" s="4"/>
      <c r="P2" s="4"/>
      <c r="Q2" s="4"/>
    </row>
    <row r="3" spans="1:18">
      <c r="A3" s="77" t="s">
        <v>20</v>
      </c>
      <c r="B3" s="77"/>
      <c r="C3" s="3"/>
      <c r="D3" s="3"/>
      <c r="E3" s="3"/>
      <c r="F3" s="3"/>
      <c r="G3" s="3"/>
      <c r="H3" s="3"/>
      <c r="I3" s="3"/>
      <c r="J3" s="3"/>
      <c r="K3" s="3"/>
      <c r="L3" s="76"/>
      <c r="M3" s="76"/>
      <c r="N3" s="76"/>
      <c r="O3" s="4"/>
      <c r="P3" s="4"/>
      <c r="Q3" s="4"/>
    </row>
    <row r="4" spans="1:18">
      <c r="A4" s="6" t="s">
        <v>74</v>
      </c>
      <c r="B4" s="7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</row>
    <row r="5" spans="1:18">
      <c r="A5" s="5" t="s">
        <v>62</v>
      </c>
      <c r="B5" s="7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</row>
    <row r="6" spans="1:18" ht="22.5">
      <c r="A6" s="7" t="s">
        <v>0</v>
      </c>
      <c r="B6" s="7" t="s">
        <v>1</v>
      </c>
      <c r="C6" s="8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9" t="s">
        <v>63</v>
      </c>
      <c r="Q6" s="9" t="s">
        <v>15</v>
      </c>
    </row>
    <row r="7" spans="1:18">
      <c r="A7" s="10" t="s">
        <v>16</v>
      </c>
      <c r="B7" s="11" t="s">
        <v>17</v>
      </c>
      <c r="C7" s="42"/>
      <c r="D7" s="42">
        <v>1495.6</v>
      </c>
      <c r="E7" s="42">
        <v>1495.6</v>
      </c>
      <c r="F7" s="42">
        <v>1495.6</v>
      </c>
      <c r="G7" s="42">
        <v>1495.6</v>
      </c>
      <c r="H7" s="42">
        <v>1495.6</v>
      </c>
      <c r="I7" s="42">
        <v>1495.6</v>
      </c>
      <c r="J7" s="42">
        <v>1495.6</v>
      </c>
      <c r="K7" s="42">
        <v>1495.6</v>
      </c>
      <c r="L7" s="42">
        <v>1495.6</v>
      </c>
      <c r="M7" s="42">
        <v>1495.6</v>
      </c>
      <c r="N7" s="42">
        <v>1495.6</v>
      </c>
      <c r="O7" s="42">
        <v>1495.6</v>
      </c>
      <c r="P7" s="43"/>
      <c r="Q7" s="43"/>
    </row>
    <row r="8" spans="1:18">
      <c r="A8" s="14" t="s">
        <v>21</v>
      </c>
      <c r="B8" s="7" t="s">
        <v>22</v>
      </c>
      <c r="C8" s="44"/>
      <c r="D8" s="45">
        <v>9.5</v>
      </c>
      <c r="E8" s="45">
        <v>9.5</v>
      </c>
      <c r="F8" s="45">
        <v>9.5</v>
      </c>
      <c r="G8" s="45">
        <v>9.5</v>
      </c>
      <c r="H8" s="45">
        <v>9.5</v>
      </c>
      <c r="I8" s="45">
        <v>9.5</v>
      </c>
      <c r="J8" s="45">
        <v>9.5</v>
      </c>
      <c r="K8" s="45">
        <v>9.5</v>
      </c>
      <c r="L8" s="45">
        <v>9.5</v>
      </c>
      <c r="M8" s="45">
        <v>9.5</v>
      </c>
      <c r="N8" s="45">
        <v>9.5</v>
      </c>
      <c r="O8" s="45">
        <v>9.5</v>
      </c>
      <c r="P8" s="44"/>
      <c r="Q8" s="44"/>
    </row>
    <row r="9" spans="1:18">
      <c r="A9" s="15" t="s">
        <v>23</v>
      </c>
      <c r="B9" s="11" t="s">
        <v>22</v>
      </c>
      <c r="C9" s="42"/>
      <c r="D9" s="42">
        <f>D15+D16+D21+D25+D29++D36+D37++D45+D46+D54+D55</f>
        <v>70816.81</v>
      </c>
      <c r="E9" s="42">
        <f t="shared" ref="E9:O9" si="0">E15+E16+E21+E25+E29++E36+E37++E45+E46+E54+E55</f>
        <v>70308.81</v>
      </c>
      <c r="F9" s="42">
        <f t="shared" si="0"/>
        <v>70184.98</v>
      </c>
      <c r="G9" s="42">
        <f t="shared" si="0"/>
        <v>69262.31</v>
      </c>
      <c r="H9" s="42">
        <f t="shared" si="0"/>
        <v>68779.020000000019</v>
      </c>
      <c r="I9" s="42">
        <f t="shared" si="0"/>
        <v>69287.02</v>
      </c>
      <c r="J9" s="42">
        <f t="shared" si="0"/>
        <v>71349.790000000008</v>
      </c>
      <c r="K9" s="42">
        <f t="shared" si="0"/>
        <v>93413.500000000015</v>
      </c>
      <c r="L9" s="42">
        <f t="shared" si="0"/>
        <v>79418.909999999989</v>
      </c>
      <c r="M9" s="42">
        <f t="shared" si="0"/>
        <v>88706.98</v>
      </c>
      <c r="N9" s="42">
        <f t="shared" si="0"/>
        <v>91165.89999999998</v>
      </c>
      <c r="O9" s="42">
        <f t="shared" si="0"/>
        <v>92701.849999999991</v>
      </c>
      <c r="P9" s="41">
        <f>D9+E9+F9+G9+H9+I9+J9+K9+L9+M9+N9+O9</f>
        <v>935395.88</v>
      </c>
      <c r="Q9" s="43"/>
    </row>
    <row r="10" spans="1:18">
      <c r="A10" s="15" t="s">
        <v>24</v>
      </c>
      <c r="B10" s="11" t="s">
        <v>22</v>
      </c>
      <c r="C10" s="42"/>
      <c r="D10" s="42">
        <f>D17+D18+D22+D26+D30+D38+D39+D47+D48+D56+D57</f>
        <v>34480.800000000003</v>
      </c>
      <c r="E10" s="42">
        <f t="shared" ref="E10:O10" si="1">E17+E18+E22+E26+E30+E38+E39+E47+E48+E56+E57</f>
        <v>53647.83</v>
      </c>
      <c r="F10" s="42">
        <f t="shared" si="1"/>
        <v>39786.769999999997</v>
      </c>
      <c r="G10" s="42">
        <f t="shared" si="1"/>
        <v>40382.120000000003</v>
      </c>
      <c r="H10" s="42">
        <f t="shared" si="1"/>
        <v>72690.789999999994</v>
      </c>
      <c r="I10" s="42">
        <f t="shared" si="1"/>
        <v>40785.72</v>
      </c>
      <c r="J10" s="42">
        <f t="shared" si="1"/>
        <v>176769.75</v>
      </c>
      <c r="K10" s="42">
        <f t="shared" si="1"/>
        <v>63889.95</v>
      </c>
      <c r="L10" s="42">
        <f t="shared" si="1"/>
        <v>65699.970000000016</v>
      </c>
      <c r="M10" s="42">
        <f t="shared" si="1"/>
        <v>67375.889999999985</v>
      </c>
      <c r="N10" s="42">
        <f t="shared" si="1"/>
        <v>89101.37</v>
      </c>
      <c r="O10" s="42">
        <f t="shared" si="1"/>
        <v>93359.930000000008</v>
      </c>
      <c r="P10" s="41">
        <f>D10+E10+F10+G10+H10+I10+J10+K10+L10+M10+N10+O10</f>
        <v>837970.89000000013</v>
      </c>
      <c r="Q10" s="43"/>
    </row>
    <row r="11" spans="1:18">
      <c r="A11" s="15" t="s">
        <v>25</v>
      </c>
      <c r="B11" s="11" t="s">
        <v>26</v>
      </c>
      <c r="C11" s="42"/>
      <c r="D11" s="42">
        <f t="shared" ref="D11:P11" si="2">(D10*100)/D9</f>
        <v>48.690134446891925</v>
      </c>
      <c r="E11" s="42">
        <f t="shared" si="2"/>
        <v>76.303140388807606</v>
      </c>
      <c r="F11" s="42">
        <f t="shared" si="2"/>
        <v>56.688439606308926</v>
      </c>
      <c r="G11" s="42">
        <f t="shared" si="2"/>
        <v>58.303166613992524</v>
      </c>
      <c r="H11" s="42">
        <f t="shared" si="2"/>
        <v>105.68744654983449</v>
      </c>
      <c r="I11" s="42">
        <f t="shared" si="2"/>
        <v>58.864878298994526</v>
      </c>
      <c r="J11" s="42">
        <f t="shared" si="2"/>
        <v>247.75090438247958</v>
      </c>
      <c r="K11" s="42">
        <f t="shared" si="2"/>
        <v>68.394771633650379</v>
      </c>
      <c r="L11" s="42">
        <f t="shared" si="2"/>
        <v>82.725852067221808</v>
      </c>
      <c r="M11" s="42">
        <f t="shared" si="2"/>
        <v>75.953312805824282</v>
      </c>
      <c r="N11" s="42">
        <f t="shared" si="2"/>
        <v>97.735414228346372</v>
      </c>
      <c r="O11" s="42">
        <f t="shared" si="2"/>
        <v>100.70988874547812</v>
      </c>
      <c r="P11" s="42">
        <f t="shared" si="2"/>
        <v>89.5846248542382</v>
      </c>
      <c r="Q11" s="43"/>
    </row>
    <row r="12" spans="1:18">
      <c r="A12" s="30" t="s">
        <v>28</v>
      </c>
      <c r="B12" s="27" t="s">
        <v>22</v>
      </c>
      <c r="C12" s="46"/>
      <c r="D12" s="46">
        <f t="shared" ref="D12:O12" si="3">D10-D9</f>
        <v>-36336.009999999995</v>
      </c>
      <c r="E12" s="46">
        <f t="shared" si="3"/>
        <v>-16660.979999999996</v>
      </c>
      <c r="F12" s="46">
        <f t="shared" si="3"/>
        <v>-30398.21</v>
      </c>
      <c r="G12" s="46">
        <f t="shared" si="3"/>
        <v>-28880.189999999995</v>
      </c>
      <c r="H12" s="46">
        <f t="shared" si="3"/>
        <v>3911.769999999975</v>
      </c>
      <c r="I12" s="46">
        <f t="shared" si="3"/>
        <v>-28501.300000000003</v>
      </c>
      <c r="J12" s="46">
        <f t="shared" si="3"/>
        <v>105419.95999999999</v>
      </c>
      <c r="K12" s="46">
        <f t="shared" si="3"/>
        <v>-29523.550000000017</v>
      </c>
      <c r="L12" s="46">
        <f t="shared" si="3"/>
        <v>-13718.939999999973</v>
      </c>
      <c r="M12" s="46">
        <f t="shared" si="3"/>
        <v>-21331.090000000011</v>
      </c>
      <c r="N12" s="46">
        <f t="shared" si="3"/>
        <v>-2064.5299999999843</v>
      </c>
      <c r="O12" s="46">
        <f t="shared" si="3"/>
        <v>658.0800000000163</v>
      </c>
      <c r="P12" s="41">
        <f>D12+E12+F12+G12+H12+I12+J12+K12+L12+M12+N12+O12</f>
        <v>-97424.989999999991</v>
      </c>
      <c r="Q12" s="47"/>
    </row>
    <row r="13" spans="1:18" ht="7.5" customHeight="1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>
      <c r="A14" s="78" t="s">
        <v>27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80"/>
    </row>
    <row r="15" spans="1:18" ht="23.25">
      <c r="A15" s="28" t="s">
        <v>30</v>
      </c>
      <c r="B15" s="27" t="s">
        <v>22</v>
      </c>
      <c r="C15" s="40"/>
      <c r="D15" s="40">
        <v>14219.6</v>
      </c>
      <c r="E15" s="40">
        <v>14219.6</v>
      </c>
      <c r="F15" s="40">
        <v>14219.6</v>
      </c>
      <c r="G15" s="40">
        <v>14211.25</v>
      </c>
      <c r="H15" s="40">
        <v>14208.2</v>
      </c>
      <c r="I15" s="40">
        <v>14208.2</v>
      </c>
      <c r="J15" s="40">
        <v>14208.2</v>
      </c>
      <c r="K15" s="40">
        <v>14208.2</v>
      </c>
      <c r="L15" s="40">
        <v>14208.2</v>
      </c>
      <c r="M15" s="40">
        <v>14208.2</v>
      </c>
      <c r="N15" s="40">
        <v>14208.2</v>
      </c>
      <c r="O15" s="40">
        <v>14208.2</v>
      </c>
      <c r="P15" s="41">
        <f>K15+L15+M15+N15+O15+J15+I15+H15+G15</f>
        <v>127876.84999999999</v>
      </c>
      <c r="Q15" s="12"/>
    </row>
    <row r="16" spans="1:18" ht="23.25">
      <c r="A16" s="28" t="s">
        <v>31</v>
      </c>
      <c r="B16" s="27"/>
      <c r="C16" s="40"/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19929.599999999999</v>
      </c>
      <c r="L16" s="40">
        <v>4336.67</v>
      </c>
      <c r="M16" s="40">
        <v>4932.3999999999996</v>
      </c>
      <c r="N16" s="40">
        <v>4932.3999999999996</v>
      </c>
      <c r="O16" s="40">
        <v>5697.15</v>
      </c>
      <c r="P16" s="41">
        <f>K16+L16+M16+N16+O16+J16+I16+H16+G16</f>
        <v>39828.22</v>
      </c>
      <c r="Q16" s="12"/>
    </row>
    <row r="17" spans="1:17" ht="23.25">
      <c r="A17" s="28" t="s">
        <v>32</v>
      </c>
      <c r="B17" s="27" t="s">
        <v>22</v>
      </c>
      <c r="C17" s="40"/>
      <c r="D17" s="40">
        <v>8398</v>
      </c>
      <c r="E17" s="40">
        <v>13766.45</v>
      </c>
      <c r="F17" s="40">
        <v>7445.28</v>
      </c>
      <c r="G17" s="40">
        <v>7737.3</v>
      </c>
      <c r="H17" s="40">
        <v>11605.87</v>
      </c>
      <c r="I17" s="40">
        <v>8225.6</v>
      </c>
      <c r="J17" s="40">
        <v>28828.02</v>
      </c>
      <c r="K17" s="40">
        <v>14805.36</v>
      </c>
      <c r="L17" s="40">
        <v>10769.78</v>
      </c>
      <c r="M17" s="40">
        <v>10232.56</v>
      </c>
      <c r="N17" s="40">
        <v>14461.1</v>
      </c>
      <c r="O17" s="41">
        <v>10969.58</v>
      </c>
      <c r="P17" s="41">
        <f>K17+L17+M17+N17+O17+J17+I17+H17+G17</f>
        <v>117635.17</v>
      </c>
      <c r="Q17" s="12"/>
    </row>
    <row r="18" spans="1:17" ht="23.25">
      <c r="A18" s="28" t="s">
        <v>33</v>
      </c>
      <c r="B18" s="27"/>
      <c r="C18" s="40"/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8531.16</v>
      </c>
      <c r="M18" s="40">
        <v>5387.16</v>
      </c>
      <c r="N18" s="40">
        <v>11228.8</v>
      </c>
      <c r="O18" s="40">
        <v>7612.07</v>
      </c>
      <c r="P18" s="41">
        <f t="shared" ref="P18:P19" si="4">K18+L18+M18+N18+O18+J18+I18+H18+G18</f>
        <v>32759.19</v>
      </c>
      <c r="Q18" s="12"/>
    </row>
    <row r="19" spans="1:17">
      <c r="A19" s="30" t="s">
        <v>28</v>
      </c>
      <c r="B19" s="27" t="s">
        <v>22</v>
      </c>
      <c r="C19" s="40"/>
      <c r="D19" s="40">
        <f>D17-D15</f>
        <v>-5821.6</v>
      </c>
      <c r="E19" s="40">
        <f t="shared" ref="E19:F19" si="5">E17-E15</f>
        <v>-453.14999999999964</v>
      </c>
      <c r="F19" s="40">
        <f t="shared" si="5"/>
        <v>-6774.3200000000006</v>
      </c>
      <c r="G19" s="40">
        <f t="shared" ref="G19:O19" si="6">(G18+G17)-(G16+G15)</f>
        <v>-6473.95</v>
      </c>
      <c r="H19" s="40">
        <f t="shared" si="6"/>
        <v>-2602.33</v>
      </c>
      <c r="I19" s="40">
        <f t="shared" si="6"/>
        <v>-5982.6</v>
      </c>
      <c r="J19" s="40">
        <f t="shared" si="6"/>
        <v>14619.82</v>
      </c>
      <c r="K19" s="40">
        <f t="shared" si="6"/>
        <v>-19332.440000000002</v>
      </c>
      <c r="L19" s="40">
        <f t="shared" si="6"/>
        <v>756.06999999999971</v>
      </c>
      <c r="M19" s="40">
        <f t="shared" si="6"/>
        <v>-3520.8799999999992</v>
      </c>
      <c r="N19" s="40">
        <f t="shared" si="6"/>
        <v>6549.3000000000029</v>
      </c>
      <c r="O19" s="40">
        <f t="shared" si="6"/>
        <v>-1323.6999999999971</v>
      </c>
      <c r="P19" s="41">
        <f t="shared" si="4"/>
        <v>-17310.709999999995</v>
      </c>
      <c r="Q19" s="12"/>
    </row>
    <row r="20" spans="1:17" ht="7.5" customHeigh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</row>
    <row r="21" spans="1:17">
      <c r="A21" s="15" t="s">
        <v>34</v>
      </c>
      <c r="B21" s="27" t="s">
        <v>22</v>
      </c>
      <c r="C21" s="42"/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1">
        <f>K21+L21+M21+N21+O21+J21+I21+H21+G21</f>
        <v>0</v>
      </c>
      <c r="Q21" s="43"/>
    </row>
    <row r="22" spans="1:17">
      <c r="A22" s="15" t="s">
        <v>35</v>
      </c>
      <c r="B22" s="27" t="s">
        <v>22</v>
      </c>
      <c r="C22" s="42"/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1">
        <f t="shared" ref="P22:P27" si="7">K22+L22+M22+N22+O22+J22+I22+H22+G22</f>
        <v>0</v>
      </c>
      <c r="Q22" s="43"/>
    </row>
    <row r="23" spans="1:17">
      <c r="A23" s="30" t="s">
        <v>28</v>
      </c>
      <c r="B23" s="27" t="s">
        <v>22</v>
      </c>
      <c r="C23" s="42"/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1">
        <f t="shared" si="7"/>
        <v>0</v>
      </c>
      <c r="Q23" s="43"/>
    </row>
    <row r="24" spans="1:17" ht="7.5" customHeight="1">
      <c r="A24" s="1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</row>
    <row r="25" spans="1:17">
      <c r="A25" s="15" t="s">
        <v>36</v>
      </c>
      <c r="B25" s="27" t="s">
        <v>22</v>
      </c>
      <c r="C25" s="40"/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1">
        <f t="shared" si="7"/>
        <v>0</v>
      </c>
      <c r="Q25" s="12"/>
    </row>
    <row r="26" spans="1:17">
      <c r="A26" s="15" t="s">
        <v>37</v>
      </c>
      <c r="B26" s="27" t="s">
        <v>22</v>
      </c>
      <c r="C26" s="40"/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1">
        <f t="shared" si="7"/>
        <v>0</v>
      </c>
      <c r="Q26" s="12"/>
    </row>
    <row r="27" spans="1:17">
      <c r="A27" s="30" t="s">
        <v>28</v>
      </c>
      <c r="B27" s="27" t="s">
        <v>22</v>
      </c>
      <c r="C27" s="40"/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 t="shared" si="7"/>
        <v>0</v>
      </c>
      <c r="Q27" s="12"/>
    </row>
    <row r="28" spans="1:17" ht="9.75" customHeight="1">
      <c r="A28" s="51"/>
      <c r="B28" s="5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  <c r="Q28" s="55"/>
    </row>
    <row r="29" spans="1:17" ht="22.5">
      <c r="A29" s="56" t="s">
        <v>64</v>
      </c>
      <c r="B29" s="27" t="s">
        <v>22</v>
      </c>
      <c r="C29" s="40"/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1595</v>
      </c>
      <c r="L29" s="40">
        <v>1595</v>
      </c>
      <c r="M29" s="40">
        <v>1595</v>
      </c>
      <c r="N29" s="40">
        <v>1595</v>
      </c>
      <c r="O29" s="40">
        <v>1595</v>
      </c>
      <c r="P29" s="40">
        <f>D29+E29+F29+G29+H29+I29+J29+K29+L29+M29+N29+O29</f>
        <v>7975</v>
      </c>
      <c r="Q29" s="12"/>
    </row>
    <row r="30" spans="1:17" ht="22.5">
      <c r="A30" s="56" t="s">
        <v>65</v>
      </c>
      <c r="B30" s="27" t="s">
        <v>22</v>
      </c>
      <c r="C30" s="40"/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1080</v>
      </c>
      <c r="M30" s="40">
        <v>1482.84</v>
      </c>
      <c r="N30" s="40">
        <v>1442.16</v>
      </c>
      <c r="O30" s="40">
        <v>1440</v>
      </c>
      <c r="P30" s="40">
        <f>D30+E30+F30+G30+H30+I30+J30+K30+L30+M30+N30+O30</f>
        <v>5445</v>
      </c>
      <c r="Q30" s="12"/>
    </row>
    <row r="31" spans="1:17">
      <c r="A31" s="56" t="s">
        <v>28</v>
      </c>
      <c r="B31" s="27" t="s">
        <v>22</v>
      </c>
      <c r="C31" s="40"/>
      <c r="D31" s="40">
        <f>D30-D29</f>
        <v>0</v>
      </c>
      <c r="E31" s="40">
        <f t="shared" ref="E31:O31" si="8">E30-E29</f>
        <v>0</v>
      </c>
      <c r="F31" s="40">
        <f t="shared" si="8"/>
        <v>0</v>
      </c>
      <c r="G31" s="40">
        <f t="shared" si="8"/>
        <v>0</v>
      </c>
      <c r="H31" s="40">
        <f t="shared" si="8"/>
        <v>0</v>
      </c>
      <c r="I31" s="40">
        <f t="shared" si="8"/>
        <v>0</v>
      </c>
      <c r="J31" s="40">
        <f t="shared" si="8"/>
        <v>0</v>
      </c>
      <c r="K31" s="40">
        <f t="shared" si="8"/>
        <v>-1595</v>
      </c>
      <c r="L31" s="40">
        <f t="shared" si="8"/>
        <v>-515</v>
      </c>
      <c r="M31" s="40">
        <f t="shared" si="8"/>
        <v>-112.16000000000008</v>
      </c>
      <c r="N31" s="40">
        <f t="shared" si="8"/>
        <v>-152.83999999999992</v>
      </c>
      <c r="O31" s="40">
        <f t="shared" si="8"/>
        <v>-155</v>
      </c>
      <c r="P31" s="40">
        <f>P30-P29</f>
        <v>-2530</v>
      </c>
      <c r="Q31" s="12"/>
    </row>
    <row r="32" spans="1:17" ht="7.5" customHeight="1">
      <c r="A32" s="21"/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spans="1:17">
      <c r="A33" s="78" t="s">
        <v>29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15" t="s">
        <v>38</v>
      </c>
      <c r="B34" s="11" t="s">
        <v>39</v>
      </c>
      <c r="C34" s="42"/>
      <c r="D34" s="42">
        <f>D35/1347.98</f>
        <v>35.919998813038774</v>
      </c>
      <c r="E34" s="42">
        <f t="shared" ref="E34:H34" si="9">E35/1347.98</f>
        <v>71.879998219558161</v>
      </c>
      <c r="F34" s="42">
        <f t="shared" si="9"/>
        <v>42.540000593480613</v>
      </c>
      <c r="G34" s="42">
        <f t="shared" si="9"/>
        <v>40.909998664668613</v>
      </c>
      <c r="H34" s="42">
        <f t="shared" si="9"/>
        <v>0</v>
      </c>
      <c r="I34" s="42">
        <v>0</v>
      </c>
      <c r="J34" s="42">
        <v>0</v>
      </c>
      <c r="K34" s="42">
        <f t="shared" ref="K34:O34" si="10">K35/1425</f>
        <v>0</v>
      </c>
      <c r="L34" s="42">
        <v>0</v>
      </c>
      <c r="M34" s="42">
        <f t="shared" si="10"/>
        <v>26.11</v>
      </c>
      <c r="N34" s="42">
        <f t="shared" si="10"/>
        <v>35.94</v>
      </c>
      <c r="O34" s="42">
        <f t="shared" si="10"/>
        <v>73</v>
      </c>
      <c r="P34" s="41">
        <f>D34+E34+F34+G34+H34+I34+J34+K34+L34+M34+N34+O34</f>
        <v>326.29999629074615</v>
      </c>
      <c r="Q34" s="43"/>
    </row>
    <row r="35" spans="1:17" ht="50.25" customHeight="1">
      <c r="A35" s="28" t="s">
        <v>66</v>
      </c>
      <c r="B35" s="27" t="s">
        <v>22</v>
      </c>
      <c r="C35" s="42"/>
      <c r="D35" s="42">
        <v>48419.44</v>
      </c>
      <c r="E35" s="42">
        <v>96892.800000000003</v>
      </c>
      <c r="F35" s="42">
        <v>57343.07</v>
      </c>
      <c r="G35" s="42">
        <v>55145.86</v>
      </c>
      <c r="H35" s="42">
        <v>0</v>
      </c>
      <c r="I35" s="42">
        <v>52673.43</v>
      </c>
      <c r="J35" s="42">
        <v>57547</v>
      </c>
      <c r="K35" s="42">
        <v>0</v>
      </c>
      <c r="L35" s="42">
        <v>16428.66</v>
      </c>
      <c r="M35" s="42">
        <v>37206.75</v>
      </c>
      <c r="N35" s="42">
        <v>51214.5</v>
      </c>
      <c r="O35" s="43">
        <v>104025</v>
      </c>
      <c r="P35" s="41">
        <f>D35+E35+F35+G35+H35+I35+J35+K35+L35+M35+N35+O35</f>
        <v>576896.51</v>
      </c>
      <c r="Q35" s="43"/>
    </row>
    <row r="36" spans="1:17" ht="23.25">
      <c r="A36" s="28" t="s">
        <v>40</v>
      </c>
      <c r="B36" s="27" t="s">
        <v>22</v>
      </c>
      <c r="C36" s="42"/>
      <c r="D36" s="42">
        <v>48421.56</v>
      </c>
      <c r="E36" s="42">
        <v>48421.56</v>
      </c>
      <c r="F36" s="42">
        <v>48421.56</v>
      </c>
      <c r="G36" s="42">
        <v>48393.07</v>
      </c>
      <c r="H36" s="42">
        <v>48382.73</v>
      </c>
      <c r="I36" s="42">
        <v>48382.73</v>
      </c>
      <c r="J36" s="42">
        <v>51149.52</v>
      </c>
      <c r="K36" s="42">
        <v>51149.52</v>
      </c>
      <c r="L36" s="42">
        <v>51149.52</v>
      </c>
      <c r="M36" s="42">
        <v>51149.52</v>
      </c>
      <c r="N36" s="42">
        <v>51149.52</v>
      </c>
      <c r="O36" s="42">
        <v>51149.52</v>
      </c>
      <c r="P36" s="41">
        <f>D36+E36+F36+G36+H36+I36+J36+K36+L36+M36+N36+O36</f>
        <v>597320.33000000007</v>
      </c>
      <c r="Q36" s="43"/>
    </row>
    <row r="37" spans="1:17">
      <c r="A37" s="15" t="s">
        <v>41</v>
      </c>
      <c r="B37" s="27" t="s">
        <v>22</v>
      </c>
      <c r="C37" s="42"/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8396.9599999999991</v>
      </c>
      <c r="N37" s="42">
        <v>11315.36</v>
      </c>
      <c r="O37" s="42">
        <v>18977.580000000002</v>
      </c>
      <c r="P37" s="41">
        <f t="shared" ref="P37:P39" si="11">K37+L37+M37+N37+O37+J37+I37+H37+G37</f>
        <v>38689.9</v>
      </c>
      <c r="Q37" s="43"/>
    </row>
    <row r="38" spans="1:17" ht="23.25">
      <c r="A38" s="28" t="s">
        <v>42</v>
      </c>
      <c r="B38" s="27" t="s">
        <v>22</v>
      </c>
      <c r="C38" s="42"/>
      <c r="D38" s="42">
        <v>23296.87</v>
      </c>
      <c r="E38" s="42">
        <v>34779.629999999997</v>
      </c>
      <c r="F38" s="42">
        <v>29688.12</v>
      </c>
      <c r="G38" s="42">
        <v>28043.85</v>
      </c>
      <c r="H38" s="42">
        <v>50624.56</v>
      </c>
      <c r="I38" s="42">
        <v>29011.02</v>
      </c>
      <c r="J38" s="42">
        <v>133689.37</v>
      </c>
      <c r="K38" s="42">
        <v>43117.4</v>
      </c>
      <c r="L38" s="42">
        <v>40817.730000000003</v>
      </c>
      <c r="M38" s="42">
        <v>43189.84</v>
      </c>
      <c r="N38" s="42">
        <v>50630.58</v>
      </c>
      <c r="O38" s="43">
        <v>56688.59</v>
      </c>
      <c r="P38" s="41">
        <f>D38+E38+F38+G38+H38+I38+J38+K38+L38+M38+N38+O38</f>
        <v>563577.56000000006</v>
      </c>
      <c r="Q38" s="43"/>
    </row>
    <row r="39" spans="1:17">
      <c r="A39" s="15" t="s">
        <v>43</v>
      </c>
      <c r="B39" s="27"/>
      <c r="C39" s="42"/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5007.3999999999996</v>
      </c>
      <c r="O39" s="42">
        <v>11294.45</v>
      </c>
      <c r="P39" s="41">
        <f t="shared" si="11"/>
        <v>16301.85</v>
      </c>
      <c r="Q39" s="43"/>
    </row>
    <row r="40" spans="1:17">
      <c r="A40" s="26" t="s">
        <v>28</v>
      </c>
      <c r="B40" s="27" t="s">
        <v>22</v>
      </c>
      <c r="C40" s="42"/>
      <c r="D40" s="42">
        <f>(D38+D39)-(D36+D37)</f>
        <v>-25124.69</v>
      </c>
      <c r="E40" s="42">
        <f t="shared" ref="E40:F40" si="12">(E38+E39)-(E36+E37)</f>
        <v>-13641.93</v>
      </c>
      <c r="F40" s="42">
        <f t="shared" si="12"/>
        <v>-18733.439999999999</v>
      </c>
      <c r="G40" s="42">
        <f t="shared" ref="G40:O40" si="13">(G39+G38)-(G37+G36)</f>
        <v>-20349.22</v>
      </c>
      <c r="H40" s="42">
        <f t="shared" si="13"/>
        <v>2241.8299999999945</v>
      </c>
      <c r="I40" s="42">
        <f t="shared" si="13"/>
        <v>-19371.710000000003</v>
      </c>
      <c r="J40" s="42">
        <f t="shared" si="13"/>
        <v>82539.850000000006</v>
      </c>
      <c r="K40" s="42">
        <f t="shared" si="13"/>
        <v>-8032.1199999999953</v>
      </c>
      <c r="L40" s="42">
        <f t="shared" si="13"/>
        <v>-10331.789999999994</v>
      </c>
      <c r="M40" s="42">
        <f t="shared" si="13"/>
        <v>-16356.64</v>
      </c>
      <c r="N40" s="42">
        <f t="shared" si="13"/>
        <v>-6826.8999999999942</v>
      </c>
      <c r="O40" s="42">
        <f t="shared" si="13"/>
        <v>-2144.0600000000122</v>
      </c>
      <c r="P40" s="41">
        <f>D40+E40+F40+G40+H40+I40+J40+K40+L40+M40+N40+O40</f>
        <v>-56130.820000000007</v>
      </c>
      <c r="Q40" s="43"/>
    </row>
    <row r="41" spans="1:17">
      <c r="A41" s="29" t="s">
        <v>44</v>
      </c>
      <c r="B41" s="27" t="s">
        <v>22</v>
      </c>
      <c r="C41" s="42"/>
      <c r="D41" s="42">
        <f t="shared" ref="D41:O41" si="14">(D36+D37)-D35</f>
        <v>2.1199999999953434</v>
      </c>
      <c r="E41" s="42">
        <f t="shared" si="14"/>
        <v>-48471.240000000005</v>
      </c>
      <c r="F41" s="42">
        <f t="shared" si="14"/>
        <v>-8921.510000000002</v>
      </c>
      <c r="G41" s="42">
        <f t="shared" si="14"/>
        <v>-6752.7900000000009</v>
      </c>
      <c r="H41" s="42">
        <f t="shared" si="14"/>
        <v>48382.73</v>
      </c>
      <c r="I41" s="42">
        <f t="shared" si="14"/>
        <v>-4290.6999999999971</v>
      </c>
      <c r="J41" s="42">
        <f t="shared" si="14"/>
        <v>-6397.4800000000032</v>
      </c>
      <c r="K41" s="42">
        <f t="shared" si="14"/>
        <v>51149.52</v>
      </c>
      <c r="L41" s="42">
        <f t="shared" si="14"/>
        <v>34720.86</v>
      </c>
      <c r="M41" s="42">
        <f t="shared" si="14"/>
        <v>22339.729999999996</v>
      </c>
      <c r="N41" s="42">
        <f t="shared" si="14"/>
        <v>11250.379999999997</v>
      </c>
      <c r="O41" s="42">
        <f t="shared" si="14"/>
        <v>-33897.899999999994</v>
      </c>
      <c r="P41" s="41">
        <f>D41+E41+F41+G41+H41+I41+J41+K41+L41+M41+N41+O41</f>
        <v>59113.72</v>
      </c>
      <c r="Q41" s="43"/>
    </row>
    <row r="42" spans="1:17" ht="7.5" customHeight="1">
      <c r="A42" s="17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</row>
    <row r="43" spans="1:17">
      <c r="A43" s="15" t="s">
        <v>45</v>
      </c>
      <c r="B43" s="11" t="s">
        <v>46</v>
      </c>
      <c r="C43" s="40"/>
      <c r="D43" s="40">
        <f>D44/25.81</f>
        <v>328.22898101511043</v>
      </c>
      <c r="E43" s="40">
        <f t="shared" ref="E43:I43" si="15">E44/25.81</f>
        <v>309.86710577295622</v>
      </c>
      <c r="F43" s="40">
        <f t="shared" si="15"/>
        <v>288.22781867493222</v>
      </c>
      <c r="G43" s="40">
        <f t="shared" si="15"/>
        <v>295.92018597442853</v>
      </c>
      <c r="H43" s="40">
        <f t="shared" si="15"/>
        <v>302</v>
      </c>
      <c r="I43" s="40">
        <f t="shared" si="15"/>
        <v>302</v>
      </c>
      <c r="J43" s="40">
        <f>J44/26.64</f>
        <v>318</v>
      </c>
      <c r="K43" s="40">
        <f t="shared" ref="K43:O43" si="16">K44/26.64</f>
        <v>269</v>
      </c>
      <c r="L43" s="40">
        <f t="shared" si="16"/>
        <v>302</v>
      </c>
      <c r="M43" s="40">
        <f t="shared" si="16"/>
        <v>336</v>
      </c>
      <c r="N43" s="40">
        <f t="shared" si="16"/>
        <v>304</v>
      </c>
      <c r="O43" s="40">
        <f t="shared" si="16"/>
        <v>254</v>
      </c>
      <c r="P43" s="41">
        <f>D43+E43+F43+G43+H43+I43+J43+K43+L43+M43+N43+O43</f>
        <v>3609.2440914374274</v>
      </c>
      <c r="Q43" s="41"/>
    </row>
    <row r="44" spans="1:17" ht="45.75">
      <c r="A44" s="28" t="s">
        <v>67</v>
      </c>
      <c r="B44" s="11" t="s">
        <v>22</v>
      </c>
      <c r="C44" s="40"/>
      <c r="D44" s="40">
        <v>8471.59</v>
      </c>
      <c r="E44" s="40">
        <v>7997.67</v>
      </c>
      <c r="F44" s="40">
        <v>7439.16</v>
      </c>
      <c r="G44" s="40">
        <v>7637.7</v>
      </c>
      <c r="H44" s="40">
        <v>7794.62</v>
      </c>
      <c r="I44" s="40">
        <v>7794.62</v>
      </c>
      <c r="J44" s="40">
        <v>8471.52</v>
      </c>
      <c r="K44" s="40">
        <v>7166.16</v>
      </c>
      <c r="L44" s="40">
        <v>8045.28</v>
      </c>
      <c r="M44" s="40">
        <v>8951.0400000000009</v>
      </c>
      <c r="N44" s="40">
        <v>8098.56</v>
      </c>
      <c r="O44" s="41">
        <v>6766.56</v>
      </c>
      <c r="P44" s="41">
        <f>D44+E44+F44+G44+H44+I44+J44+K44+L44+M44+N44+O44</f>
        <v>94634.48000000001</v>
      </c>
      <c r="Q44" s="41"/>
    </row>
    <row r="45" spans="1:17" ht="23.25">
      <c r="A45" s="28" t="s">
        <v>48</v>
      </c>
      <c r="B45" s="11" t="s">
        <v>22</v>
      </c>
      <c r="C45" s="40"/>
      <c r="D45" s="40">
        <v>6646.09</v>
      </c>
      <c r="E45" s="40">
        <v>6233.13</v>
      </c>
      <c r="F45" s="40">
        <v>6132.47</v>
      </c>
      <c r="G45" s="40">
        <v>5412.37</v>
      </c>
      <c r="H45" s="40">
        <v>5030.38</v>
      </c>
      <c r="I45" s="40">
        <v>5443.34</v>
      </c>
      <c r="J45" s="40">
        <v>4860.8500000000004</v>
      </c>
      <c r="K45" s="40">
        <v>5141.5200000000004</v>
      </c>
      <c r="L45" s="40">
        <v>6412.26</v>
      </c>
      <c r="M45" s="40">
        <v>6412.26</v>
      </c>
      <c r="N45" s="40">
        <v>6172.5</v>
      </c>
      <c r="O45" s="41">
        <v>678.08</v>
      </c>
      <c r="P45" s="41">
        <f>D45+E45+F45+G45+H45+I45+J45+K45+L45+M45+N45+O45</f>
        <v>64575.25</v>
      </c>
      <c r="Q45" s="41"/>
    </row>
    <row r="46" spans="1:17" ht="23.25">
      <c r="A46" s="28" t="s">
        <v>49</v>
      </c>
      <c r="B46" s="11" t="s">
        <v>22</v>
      </c>
      <c r="C46" s="40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159.84</v>
      </c>
      <c r="L46" s="40">
        <v>186.48</v>
      </c>
      <c r="M46" s="40">
        <v>426.24</v>
      </c>
      <c r="N46" s="40">
        <v>293.04000000000002</v>
      </c>
      <c r="O46" s="40">
        <v>186.48</v>
      </c>
      <c r="P46" s="41">
        <f t="shared" ref="P46:P57" si="17">K46+L46+M46+N46+O46+J46+I46+H46+G46</f>
        <v>1252.08</v>
      </c>
      <c r="Q46" s="41"/>
    </row>
    <row r="47" spans="1:17">
      <c r="A47" s="15" t="s">
        <v>50</v>
      </c>
      <c r="B47" s="11" t="s">
        <v>22</v>
      </c>
      <c r="C47" s="40"/>
      <c r="D47" s="40">
        <v>2154.81</v>
      </c>
      <c r="E47" s="40">
        <v>4124.05</v>
      </c>
      <c r="F47" s="40">
        <v>2131.2399999999998</v>
      </c>
      <c r="G47" s="40">
        <v>3730.17</v>
      </c>
      <c r="H47" s="40">
        <v>8148.16</v>
      </c>
      <c r="I47" s="40">
        <v>2999.88</v>
      </c>
      <c r="J47" s="40">
        <v>11924.7</v>
      </c>
      <c r="K47" s="40">
        <v>4151.67</v>
      </c>
      <c r="L47" s="40">
        <v>3697.67</v>
      </c>
      <c r="M47" s="40">
        <v>5510.71</v>
      </c>
      <c r="N47" s="40">
        <v>4663.41</v>
      </c>
      <c r="O47" s="41">
        <v>3933.05</v>
      </c>
      <c r="P47" s="41">
        <f>D47+E47+F47+G47+H47+I47+J47+K47+L47+M47+N47+O47</f>
        <v>57169.520000000004</v>
      </c>
      <c r="Q47" s="41"/>
    </row>
    <row r="48" spans="1:17">
      <c r="A48" s="15" t="s">
        <v>51</v>
      </c>
      <c r="B48" s="11" t="s">
        <v>22</v>
      </c>
      <c r="C48" s="40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56.6</v>
      </c>
      <c r="M48" s="40">
        <v>239.76</v>
      </c>
      <c r="N48" s="40">
        <v>422.92</v>
      </c>
      <c r="O48" s="40">
        <v>372.96</v>
      </c>
      <c r="P48" s="41">
        <f t="shared" si="17"/>
        <v>1092.24</v>
      </c>
      <c r="Q48" s="41"/>
    </row>
    <row r="49" spans="1:17">
      <c r="A49" s="26" t="s">
        <v>28</v>
      </c>
      <c r="B49" s="11" t="s">
        <v>22</v>
      </c>
      <c r="C49" s="40"/>
      <c r="D49" s="40">
        <f>(D47+D48)-(D45+D46)</f>
        <v>-4491.2800000000007</v>
      </c>
      <c r="E49" s="40">
        <f t="shared" ref="E49:F49" si="18">(E47+E48)-(E45+E46)</f>
        <v>-2109.08</v>
      </c>
      <c r="F49" s="40">
        <f t="shared" si="18"/>
        <v>-4001.2300000000005</v>
      </c>
      <c r="G49" s="40">
        <f t="shared" ref="G49:O49" si="19">(G48+G47)-(G46+G45)</f>
        <v>-1682.1999999999998</v>
      </c>
      <c r="H49" s="40">
        <f t="shared" si="19"/>
        <v>3117.7799999999997</v>
      </c>
      <c r="I49" s="40">
        <f t="shared" si="19"/>
        <v>-2443.46</v>
      </c>
      <c r="J49" s="40">
        <f t="shared" si="19"/>
        <v>7063.85</v>
      </c>
      <c r="K49" s="40">
        <f t="shared" si="19"/>
        <v>-1149.6900000000005</v>
      </c>
      <c r="L49" s="40">
        <f t="shared" si="19"/>
        <v>-2844.47</v>
      </c>
      <c r="M49" s="40">
        <f t="shared" si="19"/>
        <v>-1088.0299999999997</v>
      </c>
      <c r="N49" s="40">
        <f t="shared" si="19"/>
        <v>-1379.21</v>
      </c>
      <c r="O49" s="40">
        <f t="shared" si="19"/>
        <v>3441.4500000000003</v>
      </c>
      <c r="P49" s="41">
        <f>D49+E49+F49+G49+H49+I49+J49+K49+L49+M49+N49+O49</f>
        <v>-7565.57</v>
      </c>
      <c r="Q49" s="41"/>
    </row>
    <row r="50" spans="1:17">
      <c r="A50" s="29" t="s">
        <v>44</v>
      </c>
      <c r="B50" s="11" t="s">
        <v>22</v>
      </c>
      <c r="C50" s="40"/>
      <c r="D50" s="40">
        <f t="shared" ref="D50:O50" si="20">(D46+D45)-D44</f>
        <v>-1825.5</v>
      </c>
      <c r="E50" s="40">
        <f t="shared" si="20"/>
        <v>-1764.54</v>
      </c>
      <c r="F50" s="40">
        <f t="shared" si="20"/>
        <v>-1306.6899999999996</v>
      </c>
      <c r="G50" s="40">
        <f t="shared" si="20"/>
        <v>-2225.33</v>
      </c>
      <c r="H50" s="40">
        <f t="shared" si="20"/>
        <v>-2764.24</v>
      </c>
      <c r="I50" s="40">
        <f t="shared" si="20"/>
        <v>-2351.2799999999997</v>
      </c>
      <c r="J50" s="40">
        <f t="shared" si="20"/>
        <v>-3610.67</v>
      </c>
      <c r="K50" s="40">
        <f t="shared" si="20"/>
        <v>-1864.7999999999993</v>
      </c>
      <c r="L50" s="40">
        <f t="shared" si="20"/>
        <v>-1446.54</v>
      </c>
      <c r="M50" s="40">
        <f t="shared" si="20"/>
        <v>-2112.5400000000009</v>
      </c>
      <c r="N50" s="40">
        <f t="shared" si="20"/>
        <v>-1633.0200000000004</v>
      </c>
      <c r="O50" s="40">
        <f t="shared" si="20"/>
        <v>-5902</v>
      </c>
      <c r="P50" s="41">
        <f>D50+E50+F50+G50+H50+I50+J50+K50+L50+M50+N50+O50</f>
        <v>-28807.149999999998</v>
      </c>
      <c r="Q50" s="41"/>
    </row>
    <row r="51" spans="1:17" ht="7.5" customHeight="1">
      <c r="A51" s="17"/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20"/>
      <c r="P51" s="20"/>
      <c r="Q51" s="20"/>
    </row>
    <row r="52" spans="1:17">
      <c r="A52" s="15" t="s">
        <v>47</v>
      </c>
      <c r="B52" s="11" t="s">
        <v>46</v>
      </c>
      <c r="C52" s="42"/>
      <c r="D52" s="42">
        <f>D53/5.94</f>
        <v>328.22895622895624</v>
      </c>
      <c r="E52" s="42">
        <f t="shared" ref="E52:I52" si="21">E53/5.94</f>
        <v>309.86700336700335</v>
      </c>
      <c r="F52" s="42">
        <f t="shared" si="21"/>
        <v>288.22727272727269</v>
      </c>
      <c r="G52" s="42">
        <f t="shared" si="21"/>
        <v>295.91919191919192</v>
      </c>
      <c r="H52" s="42">
        <f t="shared" si="21"/>
        <v>302</v>
      </c>
      <c r="I52" s="42">
        <f t="shared" si="21"/>
        <v>302</v>
      </c>
      <c r="J52" s="42">
        <f>J53/6.18</f>
        <v>318</v>
      </c>
      <c r="K52" s="42">
        <f t="shared" ref="K52:N52" si="22">K53/6.18</f>
        <v>269</v>
      </c>
      <c r="L52" s="42">
        <f t="shared" si="22"/>
        <v>302</v>
      </c>
      <c r="M52" s="42">
        <f t="shared" si="22"/>
        <v>336</v>
      </c>
      <c r="N52" s="42">
        <f t="shared" si="22"/>
        <v>304</v>
      </c>
      <c r="O52" s="42">
        <f>O53/6.18</f>
        <v>254.00000000000003</v>
      </c>
      <c r="P52" s="41">
        <f>D52+E52+F52+G52+H52+I52+J52+K52+L52+M52+N52+O52</f>
        <v>3609.242424242424</v>
      </c>
      <c r="Q52" s="43"/>
    </row>
    <row r="53" spans="1:17" ht="45.75">
      <c r="A53" s="28" t="s">
        <v>68</v>
      </c>
      <c r="B53" s="11" t="s">
        <v>22</v>
      </c>
      <c r="C53" s="42"/>
      <c r="D53" s="42">
        <v>1949.68</v>
      </c>
      <c r="E53" s="42">
        <v>1840.61</v>
      </c>
      <c r="F53" s="42">
        <v>1712.07</v>
      </c>
      <c r="G53" s="42">
        <v>1757.76</v>
      </c>
      <c r="H53" s="42">
        <v>1793.88</v>
      </c>
      <c r="I53" s="42">
        <v>1793.88</v>
      </c>
      <c r="J53" s="42">
        <v>1965.24</v>
      </c>
      <c r="K53" s="42">
        <v>1662.42</v>
      </c>
      <c r="L53" s="42">
        <v>1866.36</v>
      </c>
      <c r="M53" s="42">
        <v>2076.48</v>
      </c>
      <c r="N53" s="42">
        <v>1878.72</v>
      </c>
      <c r="O53" s="43">
        <v>1569.72</v>
      </c>
      <c r="P53" s="41">
        <f>D53+E53+F53+G53+H53+I53+J53+K53+L53+M53+N53+O53</f>
        <v>21866.820000000003</v>
      </c>
      <c r="Q53" s="43"/>
    </row>
    <row r="54" spans="1:17">
      <c r="A54" s="15" t="s">
        <v>52</v>
      </c>
      <c r="B54" s="11" t="s">
        <v>22</v>
      </c>
      <c r="C54" s="42"/>
      <c r="D54" s="42">
        <v>1529.56</v>
      </c>
      <c r="E54" s="42">
        <v>1434.52</v>
      </c>
      <c r="F54" s="42">
        <v>1411.35</v>
      </c>
      <c r="G54" s="42">
        <v>1245.6199999999999</v>
      </c>
      <c r="H54" s="42">
        <v>1157.71</v>
      </c>
      <c r="I54" s="42">
        <v>1252.75</v>
      </c>
      <c r="J54" s="42">
        <v>1131.22</v>
      </c>
      <c r="K54" s="42">
        <v>1192.74</v>
      </c>
      <c r="L54" s="42">
        <v>1487.52</v>
      </c>
      <c r="M54" s="42">
        <v>1487.52</v>
      </c>
      <c r="N54" s="42">
        <v>1431.9</v>
      </c>
      <c r="O54" s="43">
        <v>166.58</v>
      </c>
      <c r="P54" s="41">
        <f>D54+E54+F54+G54+H54+I54+J54+K54+L54+M54+N54+O54</f>
        <v>14928.99</v>
      </c>
      <c r="Q54" s="43"/>
    </row>
    <row r="55" spans="1:17">
      <c r="A55" s="15" t="s">
        <v>53</v>
      </c>
      <c r="B55" s="11"/>
      <c r="C55" s="42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37.08</v>
      </c>
      <c r="L55" s="42">
        <v>43.26</v>
      </c>
      <c r="M55" s="42">
        <v>98.88</v>
      </c>
      <c r="N55" s="42">
        <v>67.98</v>
      </c>
      <c r="O55" s="42">
        <v>43.26</v>
      </c>
      <c r="P55" s="41">
        <f t="shared" si="17"/>
        <v>290.45999999999998</v>
      </c>
      <c r="Q55" s="43"/>
    </row>
    <row r="56" spans="1:17">
      <c r="A56" s="15" t="s">
        <v>54</v>
      </c>
      <c r="B56" s="11" t="s">
        <v>22</v>
      </c>
      <c r="C56" s="42"/>
      <c r="D56" s="42">
        <v>631.12</v>
      </c>
      <c r="E56" s="42">
        <v>977.7</v>
      </c>
      <c r="F56" s="42">
        <v>522.13</v>
      </c>
      <c r="G56" s="42">
        <v>870.8</v>
      </c>
      <c r="H56" s="42">
        <v>2312.1999999999998</v>
      </c>
      <c r="I56" s="42">
        <v>549.22</v>
      </c>
      <c r="J56" s="42">
        <v>2327.66</v>
      </c>
      <c r="K56" s="42">
        <v>1815.52</v>
      </c>
      <c r="L56" s="42">
        <v>733.71</v>
      </c>
      <c r="M56" s="42">
        <v>1277.4000000000001</v>
      </c>
      <c r="N56" s="42">
        <v>1147.08</v>
      </c>
      <c r="O56" s="43">
        <v>962.71</v>
      </c>
      <c r="P56" s="41">
        <f>D56+E56+F56+G56+H56+I56+J56+K56+L56+M56+N56+O56</f>
        <v>14127.25</v>
      </c>
      <c r="Q56" s="43"/>
    </row>
    <row r="57" spans="1:17">
      <c r="A57" s="16" t="s">
        <v>55</v>
      </c>
      <c r="B57" s="13"/>
      <c r="C57" s="43"/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13.32</v>
      </c>
      <c r="M57" s="43">
        <v>55.62</v>
      </c>
      <c r="N57" s="43">
        <v>97.92</v>
      </c>
      <c r="O57" s="43">
        <v>86.52</v>
      </c>
      <c r="P57" s="41">
        <f t="shared" si="17"/>
        <v>253.38</v>
      </c>
      <c r="Q57" s="43"/>
    </row>
    <row r="58" spans="1:17">
      <c r="A58" s="26" t="s">
        <v>28</v>
      </c>
      <c r="B58" s="13" t="s">
        <v>22</v>
      </c>
      <c r="C58" s="43"/>
      <c r="D58" s="43">
        <f>(D56+D57)-(D54+D55)</f>
        <v>-898.43999999999994</v>
      </c>
      <c r="E58" s="43">
        <f t="shared" ref="E58:O58" si="23">(E56+E57)-(E54+E55)</f>
        <v>-456.81999999999994</v>
      </c>
      <c r="F58" s="43">
        <f t="shared" si="23"/>
        <v>-889.21999999999991</v>
      </c>
      <c r="G58" s="43">
        <f t="shared" si="23"/>
        <v>-374.81999999999994</v>
      </c>
      <c r="H58" s="43">
        <f t="shared" si="23"/>
        <v>1154.4899999999998</v>
      </c>
      <c r="I58" s="43">
        <f t="shared" si="23"/>
        <v>-703.53</v>
      </c>
      <c r="J58" s="43">
        <f t="shared" si="23"/>
        <v>1196.4399999999998</v>
      </c>
      <c r="K58" s="43">
        <f t="shared" si="23"/>
        <v>585.70000000000005</v>
      </c>
      <c r="L58" s="43">
        <f t="shared" si="23"/>
        <v>-783.74999999999989</v>
      </c>
      <c r="M58" s="43">
        <f t="shared" si="23"/>
        <v>-253.38000000000011</v>
      </c>
      <c r="N58" s="43">
        <f t="shared" si="23"/>
        <v>-254.88000000000011</v>
      </c>
      <c r="O58" s="43">
        <f t="shared" si="23"/>
        <v>839.39</v>
      </c>
      <c r="P58" s="41">
        <f>D58+E58+F58+G58+H58+I58+J58+K58+L58+M58+N58+O58</f>
        <v>-838.8199999999996</v>
      </c>
      <c r="Q58" s="43"/>
    </row>
    <row r="59" spans="1:17">
      <c r="A59" s="29" t="s">
        <v>44</v>
      </c>
      <c r="B59" s="13" t="s">
        <v>22</v>
      </c>
      <c r="C59" s="43"/>
      <c r="D59" s="43">
        <f t="shared" ref="D59:O59" si="24">(D54+D55)-D53</f>
        <v>-420.12000000000012</v>
      </c>
      <c r="E59" s="43">
        <f t="shared" si="24"/>
        <v>-406.08999999999992</v>
      </c>
      <c r="F59" s="43">
        <f t="shared" si="24"/>
        <v>-300.72000000000003</v>
      </c>
      <c r="G59" s="43">
        <f t="shared" si="24"/>
        <v>-512.1400000000001</v>
      </c>
      <c r="H59" s="43">
        <f t="shared" si="24"/>
        <v>-636.17000000000007</v>
      </c>
      <c r="I59" s="43">
        <f t="shared" si="24"/>
        <v>-541.13000000000011</v>
      </c>
      <c r="J59" s="43">
        <f t="shared" si="24"/>
        <v>-834.02</v>
      </c>
      <c r="K59" s="43">
        <f t="shared" si="24"/>
        <v>-432.60000000000014</v>
      </c>
      <c r="L59" s="43">
        <f t="shared" si="24"/>
        <v>-335.57999999999993</v>
      </c>
      <c r="M59" s="43">
        <f t="shared" si="24"/>
        <v>-490.07999999999993</v>
      </c>
      <c r="N59" s="43">
        <f t="shared" si="24"/>
        <v>-378.83999999999992</v>
      </c>
      <c r="O59" s="43">
        <f t="shared" si="24"/>
        <v>-1359.88</v>
      </c>
      <c r="P59" s="41">
        <f>D59+E59+F59+G59+H59+I59+J59+K59+L59+M59+N59+O59</f>
        <v>-6647.3700000000008</v>
      </c>
      <c r="Q59" s="43"/>
    </row>
    <row r="60" spans="1:17" ht="7.5" customHeight="1">
      <c r="A60" s="31"/>
      <c r="B60" s="32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>
      <c r="A61" s="16" t="s">
        <v>56</v>
      </c>
      <c r="B61" s="13" t="s">
        <v>22</v>
      </c>
      <c r="C61" s="41"/>
      <c r="D61" s="41">
        <v>4641.63</v>
      </c>
      <c r="E61" s="41">
        <v>4641.63</v>
      </c>
      <c r="F61" s="41">
        <v>4641.63</v>
      </c>
      <c r="G61" s="41">
        <v>4641.63</v>
      </c>
      <c r="H61" s="41">
        <v>4641.63</v>
      </c>
      <c r="I61" s="41">
        <v>4641.63</v>
      </c>
      <c r="J61" s="41">
        <v>4641.63</v>
      </c>
      <c r="K61" s="41">
        <v>4641.63</v>
      </c>
      <c r="L61" s="41">
        <v>4641.63</v>
      </c>
      <c r="M61" s="41">
        <v>4641.63</v>
      </c>
      <c r="N61" s="41">
        <v>4641.63</v>
      </c>
      <c r="O61" s="41">
        <v>4641.63</v>
      </c>
      <c r="P61" s="41">
        <f>D61+E61+F61+G61+H61+I61+J61+K61+L61+M61+N61+O61</f>
        <v>55699.55999999999</v>
      </c>
      <c r="Q61" s="12"/>
    </row>
    <row r="62" spans="1:17">
      <c r="A62" s="16" t="s">
        <v>57</v>
      </c>
      <c r="B62" s="13" t="s">
        <v>22</v>
      </c>
      <c r="C62" s="41"/>
      <c r="D62" s="41">
        <f>D63-D61</f>
        <v>4034.9100000000008</v>
      </c>
      <c r="E62" s="41">
        <f t="shared" ref="E62:O62" si="25">E63-E61</f>
        <v>4029.4800000000005</v>
      </c>
      <c r="F62" s="41">
        <f t="shared" si="25"/>
        <v>6265.12</v>
      </c>
      <c r="G62" s="41">
        <f t="shared" si="25"/>
        <v>4216.5700000000006</v>
      </c>
      <c r="H62" s="41">
        <f t="shared" si="25"/>
        <v>4743.46</v>
      </c>
      <c r="I62" s="41">
        <f t="shared" si="25"/>
        <v>8224.7900000000009</v>
      </c>
      <c r="J62" s="41">
        <f t="shared" si="25"/>
        <v>3289.7299999999996</v>
      </c>
      <c r="K62" s="41">
        <f t="shared" si="25"/>
        <v>7904.2400000000007</v>
      </c>
      <c r="L62" s="41">
        <f t="shared" si="25"/>
        <v>24191.48</v>
      </c>
      <c r="M62" s="41">
        <f t="shared" si="25"/>
        <v>4795.72</v>
      </c>
      <c r="N62" s="41">
        <f t="shared" si="25"/>
        <v>14891.829999999998</v>
      </c>
      <c r="O62" s="41">
        <f t="shared" si="25"/>
        <v>72115.59</v>
      </c>
      <c r="P62" s="41">
        <f>D62+E62+F62+G62+H62+I62+J62+K62+L62+M62+N62+O62</f>
        <v>158702.91999999998</v>
      </c>
      <c r="Q62" s="12"/>
    </row>
    <row r="63" spans="1:17">
      <c r="A63" s="16" t="s">
        <v>58</v>
      </c>
      <c r="B63" s="13"/>
      <c r="C63" s="41"/>
      <c r="D63" s="41">
        <v>8676.5400000000009</v>
      </c>
      <c r="E63" s="41">
        <v>8671.11</v>
      </c>
      <c r="F63" s="41">
        <v>10906.75</v>
      </c>
      <c r="G63" s="41">
        <v>8858.2000000000007</v>
      </c>
      <c r="H63" s="41">
        <v>9385.09</v>
      </c>
      <c r="I63" s="41">
        <v>12866.42</v>
      </c>
      <c r="J63" s="41">
        <v>7931.36</v>
      </c>
      <c r="K63" s="41">
        <v>12545.87</v>
      </c>
      <c r="L63" s="41">
        <v>28833.11</v>
      </c>
      <c r="M63" s="41">
        <v>9437.35</v>
      </c>
      <c r="N63" s="41">
        <v>19533.46</v>
      </c>
      <c r="O63" s="41">
        <v>76757.22</v>
      </c>
      <c r="P63" s="41">
        <f>D63+E63+F63+G63+H63+I63+J63+K63+L63+M63+N63+O63</f>
        <v>214402.48</v>
      </c>
      <c r="Q63" s="12"/>
    </row>
    <row r="64" spans="1:17" ht="22.5">
      <c r="A64" s="33" t="s">
        <v>59</v>
      </c>
      <c r="B64" s="13" t="s">
        <v>22</v>
      </c>
      <c r="C64" s="41"/>
      <c r="D64" s="41">
        <f t="shared" ref="D64:O64" si="26">D41+D50+D59</f>
        <v>-2243.5000000000045</v>
      </c>
      <c r="E64" s="41">
        <f t="shared" si="26"/>
        <v>-50641.87</v>
      </c>
      <c r="F64" s="41">
        <f t="shared" si="26"/>
        <v>-10528.92</v>
      </c>
      <c r="G64" s="41">
        <f t="shared" si="26"/>
        <v>-9490.26</v>
      </c>
      <c r="H64" s="41">
        <f t="shared" si="26"/>
        <v>44982.320000000007</v>
      </c>
      <c r="I64" s="41">
        <f t="shared" si="26"/>
        <v>-7183.1099999999969</v>
      </c>
      <c r="J64" s="41">
        <f t="shared" si="26"/>
        <v>-10842.170000000004</v>
      </c>
      <c r="K64" s="41">
        <f t="shared" si="26"/>
        <v>48852.12</v>
      </c>
      <c r="L64" s="41">
        <f t="shared" si="26"/>
        <v>32938.74</v>
      </c>
      <c r="M64" s="41">
        <f t="shared" si="26"/>
        <v>19737.109999999993</v>
      </c>
      <c r="N64" s="41">
        <f t="shared" si="26"/>
        <v>9238.5199999999968</v>
      </c>
      <c r="O64" s="41">
        <f t="shared" si="26"/>
        <v>-41159.779999999992</v>
      </c>
      <c r="P64" s="41">
        <f>D64+E64+F64+G64+H64+I64+J64+K64+L64+M64+N64+O64</f>
        <v>23659.199999999997</v>
      </c>
      <c r="Q64" s="12"/>
    </row>
    <row r="65" spans="1:17" ht="7.5" customHeight="1">
      <c r="A65" s="31"/>
      <c r="B65" s="32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22.5">
      <c r="A66" s="33" t="s">
        <v>69</v>
      </c>
      <c r="B66" s="13" t="s">
        <v>22</v>
      </c>
      <c r="C66" s="59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50">
        <f>P64+P15+P29-P63+P12</f>
        <v>-152316.42000000001</v>
      </c>
      <c r="Q66" s="62"/>
    </row>
    <row r="67" spans="1:17" ht="22.5">
      <c r="A67" s="33" t="s">
        <v>70</v>
      </c>
      <c r="B67" s="13" t="s">
        <v>22</v>
      </c>
      <c r="C67" s="5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50">
        <f>P64+P15+P29-P63</f>
        <v>-54891.430000000022</v>
      </c>
      <c r="Q67" s="62"/>
    </row>
    <row r="68" spans="1:17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>
      <c r="A69" s="34"/>
      <c r="B69" s="35"/>
      <c r="C69" s="36"/>
      <c r="D69" s="36"/>
      <c r="E69" s="74" t="s">
        <v>60</v>
      </c>
      <c r="F69" s="74"/>
      <c r="G69" s="74"/>
      <c r="H69" s="74"/>
      <c r="I69" s="74"/>
      <c r="J69" s="74"/>
      <c r="K69" s="36"/>
      <c r="L69" s="36"/>
      <c r="M69" s="36"/>
      <c r="N69" s="36"/>
      <c r="O69" s="36"/>
      <c r="P69" s="36"/>
      <c r="Q69" s="36"/>
    </row>
    <row r="70" spans="1:17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</sheetData>
  <mergeCells count="7">
    <mergeCell ref="E69:J69"/>
    <mergeCell ref="K1:Q1"/>
    <mergeCell ref="L2:N2"/>
    <mergeCell ref="A3:B3"/>
    <mergeCell ref="L3:N3"/>
    <mergeCell ref="A14:Q14"/>
    <mergeCell ref="A33:Q33"/>
  </mergeCells>
  <pageMargins left="0.23622047244094491" right="0.15748031496062992" top="0.2" bottom="0.74803149606299213" header="0.2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ул.Советская, д.31 (3)</vt:lpstr>
      <vt:lpstr>ул.Советская, д.31 (для опубли)</vt:lpstr>
      <vt:lpstr>ул.Советская, д.33 (для опубли)</vt:lpstr>
      <vt:lpstr>ул.Советская, д.33 </vt:lpstr>
      <vt:lpstr>ул.Советская, д.29 (для опу (2)</vt:lpstr>
      <vt:lpstr>ул.Советская, д.29</vt:lpstr>
      <vt:lpstr>ул.Советская, д.29А (для опу</vt:lpstr>
      <vt:lpstr>ул.Советская, д.29А </vt:lpstr>
      <vt:lpstr>ул.Советская, д.8 (для опубл)</vt:lpstr>
      <vt:lpstr>ул.Советская, д.8</vt:lpstr>
      <vt:lpstr>ул.Чкалова, д.17А (для опуб (2)</vt:lpstr>
      <vt:lpstr>ул.Чкалова, д.17А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2015-01-26T05:59:38Z</dcterms:modified>
</cp:coreProperties>
</file>